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20web\00sisetu-B6\MyBiND6_Sites\sisetu201607\_userdata\01kouji\02siryou\"/>
    </mc:Choice>
  </mc:AlternateContent>
  <bookViews>
    <workbookView xWindow="1170" yWindow="0" windowWidth="28800" windowHeight="12210" tabRatio="773"/>
  </bookViews>
  <sheets>
    <sheet name="入力用" sheetId="88" r:id="rId1"/>
    <sheet name="現場監理要領(表紙・目次)" sheetId="81" r:id="rId2"/>
    <sheet name="現場監理要領(一般事項)" sheetId="87" r:id="rId3"/>
    <sheet name="工事書類一覧表" sheetId="86" r:id="rId4"/>
    <sheet name="工事書類一覧表監理用 " sheetId="90" r:id="rId5"/>
  </sheets>
  <definedNames>
    <definedName name="_xlnm.Print_Area" localSheetId="2">'現場監理要領(一般事項)'!$C$1:$AO$291</definedName>
    <definedName name="_xlnm.Print_Area" localSheetId="1">'現場監理要領(表紙・目次)'!$B$1:$AN$35</definedName>
    <definedName name="_xlnm.Print_Area" localSheetId="3">工事書類一覧表!$A$1:$L$255</definedName>
    <definedName name="_xlnm.Print_Area" localSheetId="4">'工事書類一覧表監理用 '!$A$1:$L$95</definedName>
    <definedName name="_xlnm.Print_Area" localSheetId="0">入力用!$B$1:$AO$33</definedName>
    <definedName name="_xlnm.Print_Titles" localSheetId="3">工事書類一覧表!$162:$170</definedName>
    <definedName name="_xlnm.Print_Titles" localSheetId="4">'工事書類一覧表監理用 '!$2:$10</definedName>
  </definedNames>
  <calcPr calcId="162913"/>
</workbook>
</file>

<file path=xl/calcChain.xml><?xml version="1.0" encoding="utf-8"?>
<calcChain xmlns="http://schemas.openxmlformats.org/spreadsheetml/2006/main">
  <c r="D11" i="90" l="1"/>
  <c r="E11" i="90"/>
  <c r="F11" i="90"/>
  <c r="G11" i="90"/>
  <c r="C11" i="90"/>
  <c r="B11" i="90"/>
  <c r="E14" i="88" l="1"/>
  <c r="B167" i="86"/>
  <c r="B165" i="86"/>
  <c r="I167" i="86"/>
  <c r="G167" i="86"/>
  <c r="B12" i="90" l="1"/>
  <c r="C12" i="90"/>
  <c r="E12" i="90"/>
  <c r="F12" i="90"/>
  <c r="G12" i="90"/>
  <c r="E13" i="90"/>
  <c r="F13" i="90"/>
  <c r="G13" i="90"/>
  <c r="B14" i="90"/>
  <c r="C14" i="90"/>
  <c r="E14" i="90"/>
  <c r="F14" i="90"/>
  <c r="G14" i="90"/>
  <c r="E15" i="90"/>
  <c r="F15" i="90"/>
  <c r="G15" i="90"/>
  <c r="E16" i="90"/>
  <c r="F16" i="90"/>
  <c r="G16" i="90"/>
  <c r="E17" i="90"/>
  <c r="F17" i="90"/>
  <c r="G17" i="90"/>
  <c r="E18" i="90"/>
  <c r="F18" i="90"/>
  <c r="G18" i="90"/>
  <c r="E19" i="90"/>
  <c r="F19" i="90"/>
  <c r="G19" i="90"/>
  <c r="E20" i="90"/>
  <c r="F20" i="90"/>
  <c r="G20" i="90"/>
  <c r="E21" i="90"/>
  <c r="F21" i="90"/>
  <c r="G21" i="90"/>
  <c r="B22" i="90"/>
  <c r="C22" i="90"/>
  <c r="E22" i="90"/>
  <c r="F22" i="90"/>
  <c r="G22" i="90"/>
  <c r="E23" i="90"/>
  <c r="F23" i="90"/>
  <c r="G23" i="90"/>
  <c r="E24" i="90"/>
  <c r="F24" i="90"/>
  <c r="G24" i="90"/>
  <c r="E25" i="90"/>
  <c r="F25" i="90"/>
  <c r="G25" i="90"/>
  <c r="E26" i="90"/>
  <c r="F26" i="90"/>
  <c r="G26" i="90"/>
  <c r="E27" i="90"/>
  <c r="F27" i="90"/>
  <c r="G27" i="90"/>
  <c r="E28" i="90"/>
  <c r="F28" i="90"/>
  <c r="G28" i="90"/>
  <c r="E29" i="90"/>
  <c r="F29" i="90"/>
  <c r="G29" i="90"/>
  <c r="E30" i="90"/>
  <c r="F30" i="90"/>
  <c r="G30" i="90"/>
  <c r="E31" i="90"/>
  <c r="F31" i="90"/>
  <c r="G31" i="90"/>
  <c r="E32" i="90"/>
  <c r="F32" i="90"/>
  <c r="G32" i="90"/>
  <c r="D33" i="90"/>
  <c r="E33" i="90"/>
  <c r="F33" i="90"/>
  <c r="G33" i="90"/>
  <c r="E34" i="90"/>
  <c r="F34" i="90"/>
  <c r="G34" i="90"/>
  <c r="E35" i="90"/>
  <c r="F35" i="90"/>
  <c r="G35" i="90"/>
  <c r="E36" i="90"/>
  <c r="F36" i="90"/>
  <c r="G36" i="90"/>
  <c r="E37" i="90"/>
  <c r="F37" i="90"/>
  <c r="G37" i="90"/>
  <c r="B38" i="90"/>
  <c r="C38" i="90"/>
  <c r="E38" i="90"/>
  <c r="F38" i="90"/>
  <c r="G38" i="90"/>
  <c r="E39" i="90"/>
  <c r="F39" i="90"/>
  <c r="G39" i="90"/>
  <c r="E40" i="90"/>
  <c r="F40" i="90"/>
  <c r="G40" i="90"/>
  <c r="E41" i="90"/>
  <c r="F41" i="90"/>
  <c r="G41" i="90"/>
  <c r="E42" i="90"/>
  <c r="F42" i="90"/>
  <c r="G42" i="90"/>
  <c r="E43" i="90"/>
  <c r="F43" i="90"/>
  <c r="G43" i="90"/>
  <c r="E44" i="90"/>
  <c r="F44" i="90"/>
  <c r="G44" i="90"/>
  <c r="E45" i="90"/>
  <c r="F45" i="90"/>
  <c r="G45" i="90"/>
  <c r="E46" i="90"/>
  <c r="F46" i="90"/>
  <c r="G46" i="90"/>
  <c r="E47" i="90"/>
  <c r="F47" i="90"/>
  <c r="G47" i="90"/>
  <c r="D48" i="90"/>
  <c r="E48" i="90"/>
  <c r="F48" i="90"/>
  <c r="G48" i="90"/>
  <c r="E49" i="90"/>
  <c r="F49" i="90"/>
  <c r="G49" i="90"/>
  <c r="D50" i="90"/>
  <c r="E50" i="90"/>
  <c r="F50" i="90"/>
  <c r="G50" i="90"/>
  <c r="B51" i="90"/>
  <c r="C51" i="90"/>
  <c r="E51" i="90"/>
  <c r="F51" i="90"/>
  <c r="G51" i="90"/>
  <c r="B52" i="90"/>
  <c r="C52" i="90"/>
  <c r="E52" i="90"/>
  <c r="F52" i="90"/>
  <c r="G52" i="90"/>
  <c r="E53" i="90"/>
  <c r="F53" i="90"/>
  <c r="G53" i="90"/>
  <c r="E54" i="90"/>
  <c r="F54" i="90"/>
  <c r="G54" i="90"/>
  <c r="E55" i="90"/>
  <c r="F55" i="90"/>
  <c r="G55" i="90"/>
  <c r="E56" i="90"/>
  <c r="F56" i="90"/>
  <c r="G56" i="90"/>
  <c r="B57" i="90"/>
  <c r="C57" i="90"/>
  <c r="E57" i="90"/>
  <c r="F57" i="90"/>
  <c r="G57" i="90"/>
  <c r="E58" i="90"/>
  <c r="F58" i="90"/>
  <c r="G58" i="90"/>
  <c r="C59" i="90"/>
  <c r="E59" i="90"/>
  <c r="F59" i="90"/>
  <c r="G59" i="90"/>
  <c r="B60" i="90"/>
  <c r="C60" i="90"/>
  <c r="E60" i="90"/>
  <c r="F60" i="90"/>
  <c r="G60" i="90"/>
  <c r="E61" i="90"/>
  <c r="F61" i="90"/>
  <c r="G61" i="90"/>
  <c r="E62" i="90"/>
  <c r="F62" i="90"/>
  <c r="G62" i="90"/>
  <c r="B63" i="90"/>
  <c r="C63" i="90"/>
  <c r="E63" i="90"/>
  <c r="F63" i="90"/>
  <c r="G63" i="90"/>
  <c r="C64" i="90"/>
  <c r="E64" i="90"/>
  <c r="F64" i="90"/>
  <c r="G64" i="90"/>
  <c r="B65" i="90"/>
  <c r="C65" i="90"/>
  <c r="E65" i="90"/>
  <c r="F65" i="90"/>
  <c r="G65" i="90"/>
  <c r="E66" i="90"/>
  <c r="F66" i="90"/>
  <c r="G66" i="90"/>
  <c r="B67" i="90"/>
  <c r="C67" i="90"/>
  <c r="E67" i="90"/>
  <c r="F67" i="90"/>
  <c r="G67" i="90"/>
  <c r="E68" i="90"/>
  <c r="F68" i="90"/>
  <c r="G68" i="90"/>
  <c r="E69" i="90"/>
  <c r="F69" i="90"/>
  <c r="G69" i="90"/>
  <c r="C70" i="90"/>
  <c r="E70" i="90"/>
  <c r="F70" i="90"/>
  <c r="G70" i="90"/>
  <c r="E71" i="90"/>
  <c r="F71" i="90"/>
  <c r="G71" i="90"/>
  <c r="C72" i="90"/>
  <c r="E72" i="90"/>
  <c r="F72" i="90"/>
  <c r="G72" i="90"/>
  <c r="E73" i="90"/>
  <c r="F73" i="90"/>
  <c r="G73" i="90"/>
  <c r="C74" i="90"/>
  <c r="E74" i="90"/>
  <c r="F74" i="90"/>
  <c r="G74" i="90"/>
  <c r="B75" i="90"/>
  <c r="C75" i="90"/>
  <c r="E75" i="90"/>
  <c r="F75" i="90"/>
  <c r="G75" i="90"/>
  <c r="E76" i="90"/>
  <c r="F76" i="90"/>
  <c r="G76" i="90"/>
  <c r="E77" i="90"/>
  <c r="F77" i="90"/>
  <c r="G77" i="90"/>
  <c r="E78" i="90"/>
  <c r="F78" i="90"/>
  <c r="G78" i="90"/>
  <c r="E79" i="90"/>
  <c r="F79" i="90"/>
  <c r="G79" i="90"/>
  <c r="E80" i="90"/>
  <c r="F80" i="90"/>
  <c r="G80" i="90"/>
  <c r="E81" i="90"/>
  <c r="F81" i="90"/>
  <c r="G81" i="90"/>
  <c r="E82" i="90"/>
  <c r="F82" i="90"/>
  <c r="G82" i="90"/>
  <c r="E83" i="90"/>
  <c r="F83" i="90"/>
  <c r="G83" i="90"/>
  <c r="D84" i="90"/>
  <c r="E84" i="90"/>
  <c r="F84" i="90"/>
  <c r="G84" i="90"/>
  <c r="B85" i="90"/>
  <c r="C85" i="90"/>
  <c r="E85" i="90"/>
  <c r="F85" i="90"/>
  <c r="G85" i="90"/>
  <c r="E86" i="90"/>
  <c r="F86" i="90"/>
  <c r="G86" i="90"/>
  <c r="E87" i="90"/>
  <c r="F87" i="90"/>
  <c r="G87" i="90"/>
  <c r="E88" i="90"/>
  <c r="F88" i="90"/>
  <c r="G88" i="90"/>
  <c r="E89" i="90"/>
  <c r="F89" i="90"/>
  <c r="G89" i="90"/>
  <c r="E90" i="90"/>
  <c r="F90" i="90"/>
  <c r="G90" i="90"/>
  <c r="E91" i="90"/>
  <c r="F91" i="90"/>
  <c r="G91" i="90"/>
  <c r="E92" i="90"/>
  <c r="F92" i="90"/>
  <c r="G92" i="90"/>
  <c r="E93" i="90"/>
  <c r="F93" i="90"/>
  <c r="G93" i="90"/>
  <c r="E94" i="90"/>
  <c r="F94" i="90"/>
  <c r="G94" i="90"/>
  <c r="D210" i="86"/>
  <c r="D209" i="86"/>
  <c r="D49" i="90" s="1"/>
  <c r="D208" i="86"/>
  <c r="D207" i="86"/>
  <c r="D47" i="90" s="1"/>
  <c r="D206" i="86"/>
  <c r="D46" i="90" s="1"/>
  <c r="D205" i="86"/>
  <c r="D45" i="90" s="1"/>
  <c r="D204" i="86"/>
  <c r="D44" i="90" s="1"/>
  <c r="D194" i="86"/>
  <c r="D34" i="90" s="1"/>
  <c r="B2" i="90" l="1"/>
  <c r="H2" i="90"/>
  <c r="B4" i="90"/>
  <c r="G4" i="90"/>
  <c r="H4" i="90"/>
  <c r="I4" i="90"/>
  <c r="B6" i="90"/>
  <c r="G6" i="90"/>
  <c r="I6" i="90"/>
  <c r="B7" i="90"/>
  <c r="G7" i="90"/>
  <c r="I7" i="90"/>
  <c r="N94" i="90" l="1"/>
  <c r="N93" i="90"/>
  <c r="N92" i="90"/>
  <c r="N91" i="90"/>
  <c r="N90" i="90"/>
  <c r="N89" i="90"/>
  <c r="N88" i="90"/>
  <c r="N87" i="90"/>
  <c r="N86" i="90"/>
  <c r="N85" i="90"/>
  <c r="N84" i="90"/>
  <c r="N83" i="90"/>
  <c r="N82" i="90"/>
  <c r="N81" i="90"/>
  <c r="N80" i="90"/>
  <c r="N79" i="90"/>
  <c r="N78" i="90"/>
  <c r="N77" i="90"/>
  <c r="N76" i="90"/>
  <c r="N75" i="90"/>
  <c r="N74" i="90"/>
  <c r="N73" i="90"/>
  <c r="N72" i="90"/>
  <c r="N71" i="90"/>
  <c r="N70" i="90"/>
  <c r="N69" i="90"/>
  <c r="N68" i="90"/>
  <c r="N67" i="90"/>
  <c r="N66" i="90"/>
  <c r="N65" i="90"/>
  <c r="N64" i="90"/>
  <c r="N63" i="90"/>
  <c r="N62" i="90"/>
  <c r="N61" i="90"/>
  <c r="N60" i="90"/>
  <c r="N59" i="90"/>
  <c r="N58" i="90"/>
  <c r="N57" i="90"/>
  <c r="N56" i="90"/>
  <c r="N55" i="90"/>
  <c r="N54" i="90"/>
  <c r="N53" i="90"/>
  <c r="N52" i="90"/>
  <c r="N51" i="90"/>
  <c r="N50" i="90"/>
  <c r="N49" i="90"/>
  <c r="N48" i="90"/>
  <c r="N47" i="90"/>
  <c r="N46" i="90"/>
  <c r="N45" i="90"/>
  <c r="N44" i="90"/>
  <c r="N43" i="90"/>
  <c r="N42" i="90"/>
  <c r="N41" i="90"/>
  <c r="N40" i="90"/>
  <c r="N39" i="90"/>
  <c r="N38" i="90"/>
  <c r="N37" i="90"/>
  <c r="N36" i="90"/>
  <c r="N35" i="90"/>
  <c r="N34" i="90"/>
  <c r="N33" i="90"/>
  <c r="N32" i="90"/>
  <c r="N31" i="90"/>
  <c r="N30" i="90"/>
  <c r="N29" i="90"/>
  <c r="N28" i="90"/>
  <c r="N27" i="90"/>
  <c r="N26" i="90"/>
  <c r="N25" i="90"/>
  <c r="N24" i="90"/>
  <c r="N23" i="90"/>
  <c r="N22" i="90"/>
  <c r="N21" i="90"/>
  <c r="N20" i="90"/>
  <c r="N19" i="90"/>
  <c r="N18" i="90"/>
  <c r="N17" i="90"/>
  <c r="N16" i="90"/>
  <c r="N15" i="90"/>
  <c r="N14" i="90"/>
  <c r="N13" i="90"/>
  <c r="N244" i="86" l="1"/>
  <c r="B5" i="90" l="1"/>
  <c r="F16" i="88" l="1"/>
  <c r="E16" i="88" l="1"/>
  <c r="U23" i="88"/>
  <c r="E18" i="88" s="1"/>
  <c r="D18" i="88"/>
  <c r="N254" i="86" l="1"/>
  <c r="N253" i="86"/>
  <c r="N252" i="86"/>
  <c r="N251" i="86"/>
  <c r="N250" i="86"/>
  <c r="N249" i="86"/>
  <c r="N248" i="86"/>
  <c r="N247" i="86"/>
  <c r="N246" i="86"/>
  <c r="N245" i="86"/>
  <c r="N243" i="86"/>
  <c r="N242" i="86"/>
  <c r="N241" i="86"/>
  <c r="N240" i="86"/>
  <c r="N239" i="86"/>
  <c r="N238" i="86"/>
  <c r="N237" i="86"/>
  <c r="N236" i="86"/>
  <c r="N235" i="86"/>
  <c r="N234" i="86"/>
  <c r="N233" i="86"/>
  <c r="N232" i="86"/>
  <c r="N231" i="86"/>
  <c r="N230" i="86"/>
  <c r="N229" i="86"/>
  <c r="N228" i="86"/>
  <c r="N227" i="86"/>
  <c r="N226" i="86"/>
  <c r="N225" i="86"/>
  <c r="N224" i="86"/>
  <c r="N223" i="86"/>
  <c r="N222" i="86"/>
  <c r="N221" i="86"/>
  <c r="N220" i="86"/>
  <c r="N219" i="86"/>
  <c r="N218" i="86"/>
  <c r="N217" i="86"/>
  <c r="N216" i="86"/>
  <c r="N215" i="86"/>
  <c r="N214" i="86"/>
  <c r="N213" i="86"/>
  <c r="N212" i="86"/>
  <c r="N211" i="86"/>
  <c r="N210" i="86"/>
  <c r="N209" i="86"/>
  <c r="N208" i="86"/>
  <c r="N207" i="86"/>
  <c r="N206" i="86"/>
  <c r="N205" i="86"/>
  <c r="N204" i="86"/>
  <c r="N203" i="86"/>
  <c r="N202" i="86"/>
  <c r="N201" i="86"/>
  <c r="N200" i="86"/>
  <c r="N199" i="86"/>
  <c r="N198" i="86"/>
  <c r="N197" i="86"/>
  <c r="N196" i="86"/>
  <c r="N195" i="86"/>
  <c r="N194" i="86"/>
  <c r="N193" i="86"/>
  <c r="N192" i="86"/>
  <c r="N191" i="86"/>
  <c r="N190" i="86"/>
  <c r="N189" i="86"/>
  <c r="N188" i="86"/>
  <c r="N187" i="86"/>
  <c r="N186" i="86"/>
  <c r="N185" i="86"/>
  <c r="N184" i="86"/>
  <c r="N183" i="86"/>
  <c r="N182" i="86"/>
  <c r="N181" i="86"/>
  <c r="N180" i="86"/>
  <c r="N179" i="86"/>
  <c r="N178" i="86"/>
  <c r="N177" i="86"/>
  <c r="N176" i="86"/>
  <c r="N175" i="86"/>
  <c r="N174" i="86"/>
  <c r="N173" i="86"/>
  <c r="AN121" i="87" l="1"/>
  <c r="AN36" i="87" l="1"/>
  <c r="AH21" i="88"/>
  <c r="AO23" i="88" s="1"/>
  <c r="AO25" i="88" l="1"/>
  <c r="AO24" i="88"/>
  <c r="D6" i="88"/>
  <c r="D175" i="86" l="1"/>
  <c r="D15" i="90" s="1"/>
  <c r="D176" i="86"/>
  <c r="D16" i="90" s="1"/>
  <c r="D177" i="86"/>
  <c r="D17" i="90" s="1"/>
  <c r="D178" i="86"/>
  <c r="D18" i="90" s="1"/>
  <c r="D179" i="86"/>
  <c r="D19" i="90" s="1"/>
  <c r="D180" i="86"/>
  <c r="D20" i="90" s="1"/>
  <c r="D181" i="86"/>
  <c r="D21" i="90" s="1"/>
  <c r="D183" i="86"/>
  <c r="D23" i="90" s="1"/>
  <c r="D184" i="86"/>
  <c r="D24" i="90" s="1"/>
  <c r="D185" i="86"/>
  <c r="D25" i="90" s="1"/>
  <c r="D186" i="86"/>
  <c r="D26" i="90" s="1"/>
  <c r="D187" i="86"/>
  <c r="D27" i="90" s="1"/>
  <c r="D188" i="86"/>
  <c r="D28" i="90" s="1"/>
  <c r="D189" i="86"/>
  <c r="D29" i="90" s="1"/>
  <c r="D190" i="86"/>
  <c r="D30" i="90" s="1"/>
  <c r="D191" i="86"/>
  <c r="D31" i="90" s="1"/>
  <c r="D192" i="86"/>
  <c r="D32" i="90" s="1"/>
  <c r="D195" i="86"/>
  <c r="D35" i="90" s="1"/>
  <c r="D196" i="86"/>
  <c r="D36" i="90" s="1"/>
  <c r="D197" i="86"/>
  <c r="D37" i="90" s="1"/>
  <c r="D173" i="86"/>
  <c r="D13" i="90" s="1"/>
  <c r="D246" i="86"/>
  <c r="D86" i="90" s="1"/>
  <c r="D247" i="86"/>
  <c r="D87" i="90" s="1"/>
  <c r="D248" i="86"/>
  <c r="D88" i="90" s="1"/>
  <c r="D249" i="86"/>
  <c r="D89" i="90" s="1"/>
  <c r="D250" i="86"/>
  <c r="D90" i="90" s="1"/>
  <c r="D251" i="86"/>
  <c r="D91" i="90" s="1"/>
  <c r="D252" i="86"/>
  <c r="D92" i="90" s="1"/>
  <c r="D253" i="86"/>
  <c r="D93" i="90" s="1"/>
  <c r="D254" i="86"/>
  <c r="D94" i="90" s="1"/>
  <c r="D236" i="86"/>
  <c r="D76" i="90" s="1"/>
  <c r="D237" i="86"/>
  <c r="D77" i="90" s="1"/>
  <c r="D238" i="86"/>
  <c r="D78" i="90" s="1"/>
  <c r="D239" i="86"/>
  <c r="D79" i="90" s="1"/>
  <c r="D240" i="86"/>
  <c r="D80" i="90" s="1"/>
  <c r="D241" i="86"/>
  <c r="D81" i="90" s="1"/>
  <c r="D242" i="86"/>
  <c r="D82" i="90" s="1"/>
  <c r="D243" i="86"/>
  <c r="D83" i="90" s="1"/>
  <c r="D228" i="86"/>
  <c r="D68" i="90" s="1"/>
  <c r="D229" i="86"/>
  <c r="D69" i="90" s="1"/>
  <c r="D230" i="86"/>
  <c r="D70" i="90" s="1"/>
  <c r="D231" i="86"/>
  <c r="D71" i="90" s="1"/>
  <c r="D232" i="86"/>
  <c r="D72" i="90" s="1"/>
  <c r="D233" i="86"/>
  <c r="D73" i="90" s="1"/>
  <c r="D234" i="86"/>
  <c r="D74" i="90" s="1"/>
  <c r="D226" i="86"/>
  <c r="D66" i="90" s="1"/>
  <c r="D221" i="86"/>
  <c r="D61" i="90" s="1"/>
  <c r="D222" i="86"/>
  <c r="D62" i="90" s="1"/>
  <c r="D218" i="86"/>
  <c r="D58" i="90" s="1"/>
  <c r="D219" i="86"/>
  <c r="D59" i="90" s="1"/>
  <c r="D213" i="86"/>
  <c r="D53" i="90" s="1"/>
  <c r="D214" i="86"/>
  <c r="D54" i="90" s="1"/>
  <c r="D215" i="86"/>
  <c r="D55" i="90" s="1"/>
  <c r="D216" i="86"/>
  <c r="D56" i="90" s="1"/>
  <c r="D199" i="86"/>
  <c r="D39" i="90" s="1"/>
  <c r="D200" i="86"/>
  <c r="D40" i="90" s="1"/>
  <c r="D201" i="86"/>
  <c r="D41" i="90" s="1"/>
  <c r="D202" i="86"/>
  <c r="D42" i="90" s="1"/>
  <c r="D203" i="86"/>
  <c r="D43" i="90" s="1"/>
  <c r="B224" i="86"/>
  <c r="B64" i="90" s="1"/>
  <c r="B229" i="86"/>
  <c r="B231" i="86"/>
  <c r="B233" i="86"/>
  <c r="D172" i="86"/>
  <c r="D12" i="90" s="1"/>
  <c r="D174" i="86"/>
  <c r="D14" i="90" s="1"/>
  <c r="D182" i="86"/>
  <c r="D22" i="90" s="1"/>
  <c r="W50" i="87"/>
  <c r="D16" i="88"/>
  <c r="H165" i="86" s="1"/>
  <c r="H5" i="90" s="1"/>
  <c r="D14" i="88"/>
  <c r="B163" i="86"/>
  <c r="H163" i="86"/>
  <c r="D198" i="86"/>
  <c r="D38" i="90" s="1"/>
  <c r="D211" i="86"/>
  <c r="D51" i="90" s="1"/>
  <c r="D212" i="86"/>
  <c r="D52" i="90" s="1"/>
  <c r="D217" i="86"/>
  <c r="D57" i="90" s="1"/>
  <c r="D220" i="86"/>
  <c r="D60" i="90" s="1"/>
  <c r="D223" i="86"/>
  <c r="D63" i="90" s="1"/>
  <c r="D225" i="86"/>
  <c r="D65" i="90" s="1"/>
  <c r="D227" i="86"/>
  <c r="D67" i="90" s="1"/>
  <c r="D235" i="86"/>
  <c r="D75" i="90" s="1"/>
  <c r="D245" i="86"/>
  <c r="D85" i="90" s="1"/>
  <c r="AR1" i="87"/>
  <c r="E6" i="87" s="1"/>
  <c r="E3" i="87"/>
  <c r="E15" i="87"/>
  <c r="E17" i="87"/>
  <c r="I20" i="87"/>
  <c r="AQ26" i="87"/>
  <c r="J27" i="87" s="1"/>
  <c r="E48" i="87"/>
  <c r="AD48" i="87"/>
  <c r="E49" i="87"/>
  <c r="N50" i="87"/>
  <c r="O50" i="87"/>
  <c r="V50" i="87"/>
  <c r="AD50" i="87"/>
  <c r="N52" i="87"/>
  <c r="O52" i="87"/>
  <c r="V52" i="87"/>
  <c r="AD52" i="87"/>
  <c r="E55" i="87"/>
  <c r="N55" i="87"/>
  <c r="O55" i="87"/>
  <c r="V55" i="87"/>
  <c r="W55" i="87"/>
  <c r="AD55" i="87"/>
  <c r="AE55" i="87"/>
  <c r="N56" i="87"/>
  <c r="O56" i="87"/>
  <c r="V56" i="87"/>
  <c r="W56" i="87"/>
  <c r="AD56" i="87"/>
  <c r="AE56" i="87"/>
  <c r="R62" i="87"/>
  <c r="Y62" i="87"/>
  <c r="AG62" i="87"/>
  <c r="AI62" i="87"/>
  <c r="R63" i="87"/>
  <c r="Y63" i="87"/>
  <c r="AG63" i="87"/>
  <c r="AI63" i="87"/>
  <c r="R64" i="87"/>
  <c r="Y64" i="87"/>
  <c r="AG64" i="87"/>
  <c r="AI64" i="87"/>
  <c r="R65" i="87"/>
  <c r="Y65" i="87"/>
  <c r="AG65" i="87"/>
  <c r="AI65" i="87"/>
  <c r="R66" i="87"/>
  <c r="Y66" i="87"/>
  <c r="AG66" i="87"/>
  <c r="AI66" i="87"/>
  <c r="N67" i="87"/>
  <c r="O67" i="87"/>
  <c r="P67" i="87"/>
  <c r="Q67" i="87"/>
  <c r="R67" i="87"/>
  <c r="U67" i="87"/>
  <c r="V67" i="87"/>
  <c r="W67" i="87"/>
  <c r="X67" i="87"/>
  <c r="Y67" i="87"/>
  <c r="AB67" i="87"/>
  <c r="AC67" i="87"/>
  <c r="AD67" i="87"/>
  <c r="AE67" i="87"/>
  <c r="AF67" i="87"/>
  <c r="AG67" i="87"/>
  <c r="AI67" i="87"/>
  <c r="N68" i="87"/>
  <c r="U68" i="87"/>
  <c r="AB68" i="87"/>
  <c r="AI68" i="87"/>
  <c r="N69" i="87"/>
  <c r="U69" i="87"/>
  <c r="AB69" i="87"/>
  <c r="AI69" i="87"/>
  <c r="N70" i="87"/>
  <c r="U70" i="87"/>
  <c r="AB70" i="87"/>
  <c r="AI70" i="87"/>
  <c r="K71" i="87"/>
  <c r="R71" i="87"/>
  <c r="Y71" i="87"/>
  <c r="AF71" i="87"/>
  <c r="K73" i="87"/>
  <c r="R73" i="87"/>
  <c r="Y73" i="87"/>
  <c r="AF73" i="87"/>
  <c r="K74" i="87"/>
  <c r="R74" i="87"/>
  <c r="Y74" i="87"/>
  <c r="AF74" i="87"/>
  <c r="K75" i="87"/>
  <c r="R75" i="87"/>
  <c r="Y75" i="87"/>
  <c r="AF75" i="87"/>
  <c r="K76" i="87"/>
  <c r="R76" i="87"/>
  <c r="Y76" i="87"/>
  <c r="AF76" i="87"/>
  <c r="K77" i="87"/>
  <c r="R77" i="87"/>
  <c r="Y77" i="87"/>
  <c r="AF77" i="87"/>
  <c r="K78" i="87"/>
  <c r="R78" i="87"/>
  <c r="Y78" i="87"/>
  <c r="AF78" i="87"/>
  <c r="G88" i="87"/>
  <c r="E94" i="87"/>
  <c r="AD94" i="87"/>
  <c r="E95" i="87"/>
  <c r="N96" i="87"/>
  <c r="O96" i="87"/>
  <c r="V96" i="87"/>
  <c r="W96" i="87"/>
  <c r="AD96" i="87"/>
  <c r="AE96" i="87"/>
  <c r="N98" i="87"/>
  <c r="O98" i="87"/>
  <c r="V98" i="87"/>
  <c r="AD98" i="87"/>
  <c r="Q102" i="87"/>
  <c r="Y102" i="87"/>
  <c r="AG102" i="87"/>
  <c r="AI102" i="87"/>
  <c r="Q103" i="87"/>
  <c r="Y103" i="87"/>
  <c r="AG103" i="87"/>
  <c r="AI103" i="87"/>
  <c r="Q104" i="87"/>
  <c r="Y104" i="87"/>
  <c r="AG104" i="87"/>
  <c r="AI104" i="87"/>
  <c r="Q105" i="87"/>
  <c r="Y105" i="87"/>
  <c r="AG105" i="87"/>
  <c r="AI105" i="87"/>
  <c r="N106" i="87"/>
  <c r="O106" i="87"/>
  <c r="P106" i="87"/>
  <c r="Q106" i="87"/>
  <c r="U106" i="87"/>
  <c r="V106" i="87"/>
  <c r="W106" i="87"/>
  <c r="X106" i="87"/>
  <c r="Y106" i="87"/>
  <c r="AB106" i="87"/>
  <c r="AC106" i="87"/>
  <c r="AD106" i="87"/>
  <c r="AE106" i="87"/>
  <c r="AF106" i="87"/>
  <c r="AG106" i="87"/>
  <c r="AI106" i="87"/>
  <c r="N107" i="87"/>
  <c r="U107" i="87"/>
  <c r="AB107" i="87"/>
  <c r="AI107" i="87"/>
  <c r="N108" i="87"/>
  <c r="U108" i="87"/>
  <c r="AB108" i="87"/>
  <c r="AI108" i="87"/>
  <c r="N109" i="87"/>
  <c r="U109" i="87"/>
  <c r="AB109" i="87"/>
  <c r="AI109" i="87"/>
  <c r="K110" i="87"/>
  <c r="R110" i="87"/>
  <c r="Y110" i="87"/>
  <c r="AF110" i="87"/>
  <c r="K112" i="87"/>
  <c r="R112" i="87"/>
  <c r="Y112" i="87"/>
  <c r="AF112" i="87"/>
  <c r="K113" i="87"/>
  <c r="R113" i="87"/>
  <c r="Y113" i="87"/>
  <c r="AF113" i="87"/>
  <c r="K114" i="87"/>
  <c r="R114" i="87"/>
  <c r="Y114" i="87"/>
  <c r="AF114" i="87"/>
  <c r="K115" i="87"/>
  <c r="R115" i="87"/>
  <c r="Y115" i="87"/>
  <c r="AF115" i="87"/>
  <c r="K116" i="87"/>
  <c r="R116" i="87"/>
  <c r="Y116" i="87"/>
  <c r="AF116" i="87"/>
  <c r="K117" i="87"/>
  <c r="R117" i="87"/>
  <c r="Y117" i="87"/>
  <c r="AF117" i="87"/>
  <c r="Z191" i="87"/>
  <c r="Z197" i="87"/>
  <c r="Z203" i="87"/>
  <c r="Z232" i="87"/>
  <c r="Z238" i="87"/>
  <c r="M258" i="87"/>
  <c r="M263" i="87"/>
  <c r="M264" i="87"/>
  <c r="M266" i="87"/>
  <c r="B17" i="81"/>
  <c r="B24" i="81"/>
  <c r="B34" i="81"/>
  <c r="E16" i="87"/>
  <c r="E8" i="88"/>
  <c r="R11" i="88"/>
  <c r="AB21" i="88"/>
  <c r="V60" i="87"/>
  <c r="N60" i="87"/>
  <c r="U24" i="88"/>
  <c r="V59" i="87"/>
  <c r="U25" i="88"/>
  <c r="AD59" i="87"/>
  <c r="U26" i="88"/>
  <c r="E29" i="88"/>
  <c r="I29" i="88" s="1"/>
  <c r="AE50" i="87"/>
  <c r="AG23" i="88" l="1"/>
  <c r="E52" i="87" s="1"/>
  <c r="AF23" i="88"/>
  <c r="E96" i="87" s="1"/>
  <c r="B3" i="90"/>
  <c r="D224" i="86"/>
  <c r="D64" i="90" s="1"/>
  <c r="H3" i="90"/>
  <c r="E12" i="87"/>
  <c r="E8" i="87"/>
  <c r="E10" i="87"/>
  <c r="E9" i="87"/>
  <c r="E18" i="87"/>
  <c r="E7" i="87"/>
  <c r="E5" i="87"/>
  <c r="V138" i="87"/>
  <c r="AC129" i="87"/>
  <c r="AC134" i="87"/>
  <c r="V127" i="87"/>
  <c r="AH172" i="87"/>
  <c r="V172" i="87"/>
  <c r="V132" i="87"/>
  <c r="AH138" i="87"/>
  <c r="AH166" i="87"/>
  <c r="V166" i="87"/>
  <c r="AH127" i="87"/>
  <c r="AH132" i="87"/>
  <c r="F27" i="87"/>
  <c r="F26" i="87"/>
  <c r="F28" i="87"/>
  <c r="G16" i="88"/>
  <c r="F18" i="88"/>
  <c r="I165" i="86" s="1"/>
  <c r="I5" i="90" s="1"/>
  <c r="J28" i="87"/>
  <c r="AQ30" i="87"/>
  <c r="J32" i="87" s="1"/>
  <c r="W52" i="87"/>
  <c r="W98" i="87"/>
  <c r="E11" i="87"/>
  <c r="F138" i="87"/>
  <c r="F127" i="87"/>
  <c r="J26" i="87"/>
  <c r="F172" i="87"/>
  <c r="F153" i="87"/>
  <c r="G14" i="88"/>
  <c r="E19" i="87"/>
  <c r="AE52" i="87"/>
  <c r="AE98" i="87"/>
  <c r="G18" i="88"/>
  <c r="E28" i="88"/>
  <c r="I28" i="88" s="1"/>
  <c r="N59" i="87"/>
  <c r="F132" i="87"/>
  <c r="F166" i="87"/>
  <c r="F14" i="88"/>
  <c r="G165" i="86" s="1"/>
  <c r="G5" i="90" s="1"/>
  <c r="AD60" i="87"/>
  <c r="M259" i="87"/>
  <c r="W259" i="87" s="1"/>
  <c r="L21" i="87" l="1"/>
  <c r="J31" i="87"/>
  <c r="J30" i="87"/>
  <c r="E97" i="87"/>
  <c r="F30" i="87"/>
  <c r="F31" i="87"/>
  <c r="F32" i="87"/>
  <c r="L22" i="87"/>
  <c r="L23" i="87"/>
  <c r="E51" i="87"/>
  <c r="G42" i="87"/>
  <c r="G44" i="87" l="1"/>
  <c r="H90" i="87"/>
  <c r="H45" i="87"/>
  <c r="H91" i="87"/>
  <c r="H43" i="87"/>
</calcChain>
</file>

<file path=xl/comments1.xml><?xml version="1.0" encoding="utf-8"?>
<comments xmlns="http://schemas.openxmlformats.org/spreadsheetml/2006/main">
  <authors>
    <author xml:space="preserve"> n-kanno</author>
    <author>電気３</author>
  </authors>
  <commentList>
    <comment ref="D4" authorId="0" shapeId="0">
      <text>
        <r>
          <rPr>
            <sz val="14"/>
            <color indexed="81"/>
            <rFont val="ＭＳ Ｐゴシック"/>
            <family val="3"/>
            <charset val="128"/>
          </rPr>
          <t>リストから選択</t>
        </r>
      </text>
    </comment>
    <comment ref="D28" authorId="1" shapeId="0">
      <text>
        <r>
          <rPr>
            <sz val="16"/>
            <color indexed="81"/>
            <rFont val="ＭＳ Ｐゴシック"/>
            <family val="3"/>
            <charset val="128"/>
          </rPr>
          <t>検査職員の担当を選択</t>
        </r>
      </text>
    </comment>
  </commentList>
</comments>
</file>

<file path=xl/sharedStrings.xml><?xml version="1.0" encoding="utf-8"?>
<sst xmlns="http://schemas.openxmlformats.org/spreadsheetml/2006/main" count="1417" uniqueCount="1019">
  <si>
    <t>②　公共建築工事標準仕様書（統一基準）（建築工事編）</t>
    <phoneticPr fontId="2"/>
  </si>
  <si>
    <t>④　文部科学省建築工事標準仕様書（特記基準）</t>
    <phoneticPr fontId="2"/>
  </si>
  <si>
    <t>⑤　文部科学省建築改修工事標準仕様書（特記基準）</t>
    <phoneticPr fontId="2"/>
  </si>
  <si>
    <t>⑥　文部科学省土木工事標準仕様書</t>
    <phoneticPr fontId="2"/>
  </si>
  <si>
    <t>入力シート</t>
    <rPh sb="0" eb="2">
      <t>ニュウリョク</t>
    </rPh>
    <phoneticPr fontId="2"/>
  </si>
  <si>
    <t>年度</t>
    <rPh sb="0" eb="2">
      <t>ネンド</t>
    </rPh>
    <phoneticPr fontId="2"/>
  </si>
  <si>
    <t>電気</t>
    <rPh sb="0" eb="2">
      <t>デンキ</t>
    </rPh>
    <phoneticPr fontId="2"/>
  </si>
  <si>
    <t>独立行政法人国立高等専門学校機構　函館工業高等専門学校</t>
    <rPh sb="17" eb="19">
      <t>ハコダテ</t>
    </rPh>
    <rPh sb="19" eb="23">
      <t>コウギョウコウトウ</t>
    </rPh>
    <rPh sb="23" eb="27">
      <t>センモンガッコウ</t>
    </rPh>
    <phoneticPr fontId="2"/>
  </si>
  <si>
    <t>函館工業高等専門学校</t>
    <rPh sb="0" eb="2">
      <t>ハコダテ</t>
    </rPh>
    <rPh sb="2" eb="6">
      <t>コウギョウコウトウ</t>
    </rPh>
    <rPh sb="6" eb="10">
      <t>センモンガッコウ</t>
    </rPh>
    <phoneticPr fontId="2"/>
  </si>
  <si>
    <t>総務課営繕係</t>
    <rPh sb="0" eb="3">
      <t>ソウムカ</t>
    </rPh>
    <rPh sb="3" eb="5">
      <t>エイゼン</t>
    </rPh>
    <rPh sb="5" eb="6">
      <t>カカリ</t>
    </rPh>
    <phoneticPr fontId="2"/>
  </si>
  <si>
    <t>機械</t>
    <rPh sb="0" eb="2">
      <t>キカイ</t>
    </rPh>
    <phoneticPr fontId="2"/>
  </si>
  <si>
    <t>独立行政法人国立高等専門学校機構　苫小牧工業高等専門学校</t>
    <rPh sb="17" eb="20">
      <t>トマコマイ</t>
    </rPh>
    <rPh sb="20" eb="28">
      <t>コウギョウコウトウセンモンガッコウ</t>
    </rPh>
    <phoneticPr fontId="2"/>
  </si>
  <si>
    <t>苫小牧工業高等専門学校</t>
    <rPh sb="0" eb="3">
      <t>トマコマイ</t>
    </rPh>
    <rPh sb="3" eb="11">
      <t>コウギョウコウトウセンモンガッコウ</t>
    </rPh>
    <phoneticPr fontId="2"/>
  </si>
  <si>
    <t>発注者</t>
    <rPh sb="0" eb="3">
      <t>ハッチュウシャ</t>
    </rPh>
    <phoneticPr fontId="2"/>
  </si>
  <si>
    <t>独立行政法人国立高等専門学校機構　富山工業高等専門学校</t>
    <rPh sb="17" eb="19">
      <t>トヤマ</t>
    </rPh>
    <rPh sb="19" eb="27">
      <t>コウギョウコウトウセンモンガッコウ</t>
    </rPh>
    <phoneticPr fontId="2"/>
  </si>
  <si>
    <t>独立行政法人国立高等専門学校機構　釧路工業高等専門学校</t>
    <rPh sb="17" eb="19">
      <t>クシロ</t>
    </rPh>
    <rPh sb="19" eb="23">
      <t>コウギョウコウトウ</t>
    </rPh>
    <rPh sb="23" eb="27">
      <t>センモンガッコウ</t>
    </rPh>
    <phoneticPr fontId="2"/>
  </si>
  <si>
    <t>釧路工業高等専門学校</t>
    <rPh sb="0" eb="2">
      <t>クシロ</t>
    </rPh>
    <rPh sb="2" eb="6">
      <t>コウギョウコウトウ</t>
    </rPh>
    <rPh sb="6" eb="10">
      <t>センモンガッコウ</t>
    </rPh>
    <phoneticPr fontId="2"/>
  </si>
  <si>
    <t>総務課施設係</t>
    <rPh sb="0" eb="3">
      <t>ソウムカ</t>
    </rPh>
    <rPh sb="3" eb="5">
      <t>シセツ</t>
    </rPh>
    <rPh sb="5" eb="6">
      <t>カカリ</t>
    </rPh>
    <phoneticPr fontId="2"/>
  </si>
  <si>
    <t>独立行政法人国立高等専門学校機構　旭川工業高等専門学校</t>
    <rPh sb="17" eb="19">
      <t>アサヒカワ</t>
    </rPh>
    <rPh sb="19" eb="23">
      <t>コウギョウコウトウ</t>
    </rPh>
    <rPh sb="23" eb="27">
      <t>センモンガッコウ</t>
    </rPh>
    <phoneticPr fontId="2"/>
  </si>
  <si>
    <t>旭川工業高等専門学校</t>
    <rPh sb="0" eb="2">
      <t>アサヒカワ</t>
    </rPh>
    <rPh sb="2" eb="6">
      <t>コウギョウコウトウ</t>
    </rPh>
    <rPh sb="6" eb="10">
      <t>センモンガッコウ</t>
    </rPh>
    <phoneticPr fontId="2"/>
  </si>
  <si>
    <t>設計、監理</t>
    <rPh sb="0" eb="2">
      <t>セッケイ</t>
    </rPh>
    <rPh sb="3" eb="5">
      <t>カンリ</t>
    </rPh>
    <phoneticPr fontId="2"/>
  </si>
  <si>
    <t>独立行政法人国立高等専門学校機構　八戸工業高等専門学校</t>
    <rPh sb="17" eb="19">
      <t>ハチノヘ</t>
    </rPh>
    <rPh sb="19" eb="23">
      <t>コウギョウコウトウ</t>
    </rPh>
    <rPh sb="23" eb="27">
      <t>センモンガッコウ</t>
    </rPh>
    <phoneticPr fontId="2"/>
  </si>
  <si>
    <t>八戸工業高等専門学校</t>
    <rPh sb="0" eb="2">
      <t>ハチノヘ</t>
    </rPh>
    <rPh sb="2" eb="6">
      <t>コウギョウコウトウ</t>
    </rPh>
    <rPh sb="6" eb="10">
      <t>センモンガッコウ</t>
    </rPh>
    <phoneticPr fontId="2"/>
  </si>
  <si>
    <t>独立行政法人国立高等専門学校機構　一関工業高等専門学校</t>
    <rPh sb="17" eb="19">
      <t>イチノセキ</t>
    </rPh>
    <rPh sb="19" eb="23">
      <t>コウギョウコウトウ</t>
    </rPh>
    <rPh sb="23" eb="27">
      <t>センモンガッコウ</t>
    </rPh>
    <phoneticPr fontId="2"/>
  </si>
  <si>
    <t>一関工業高等専門学校</t>
    <rPh sb="0" eb="2">
      <t>イチノセキ</t>
    </rPh>
    <rPh sb="2" eb="6">
      <t>コウギョウコウトウ</t>
    </rPh>
    <rPh sb="6" eb="10">
      <t>センモンガッコウ</t>
    </rPh>
    <phoneticPr fontId="2"/>
  </si>
  <si>
    <t>工事種別</t>
    <rPh sb="0" eb="2">
      <t>コウジ</t>
    </rPh>
    <rPh sb="2" eb="4">
      <t>シュベツ</t>
    </rPh>
    <phoneticPr fontId="2"/>
  </si>
  <si>
    <t>自動</t>
    <rPh sb="0" eb="2">
      <t>ジドウ</t>
    </rPh>
    <phoneticPr fontId="2"/>
  </si>
  <si>
    <t>独立行政法人国立高等専門学校機構　仙台電波工業高等専門学校</t>
    <rPh sb="17" eb="19">
      <t>センダイ</t>
    </rPh>
    <rPh sb="19" eb="21">
      <t>デンパ</t>
    </rPh>
    <rPh sb="21" eb="29">
      <t>コウギョウコウトウセンモンガッコウ</t>
    </rPh>
    <phoneticPr fontId="2"/>
  </si>
  <si>
    <t>独立行政法人国立高等専門学校機構　秋田工業高等専門学校</t>
    <rPh sb="17" eb="19">
      <t>アキタ</t>
    </rPh>
    <rPh sb="19" eb="27">
      <t>コウギョウコウトウセンモンガッコウ</t>
    </rPh>
    <phoneticPr fontId="2"/>
  </si>
  <si>
    <t>秋田工業高等専門学校</t>
    <rPh sb="0" eb="2">
      <t>アキタ</t>
    </rPh>
    <rPh sb="2" eb="10">
      <t>コウギョウコウトウセンモンガッコウ</t>
    </rPh>
    <phoneticPr fontId="2"/>
  </si>
  <si>
    <t>月</t>
    <rPh sb="0" eb="1">
      <t>ツキ</t>
    </rPh>
    <phoneticPr fontId="2"/>
  </si>
  <si>
    <t>日</t>
    <rPh sb="0" eb="1">
      <t>ヒ</t>
    </rPh>
    <phoneticPr fontId="2"/>
  </si>
  <si>
    <t>曜日</t>
    <rPh sb="0" eb="2">
      <t>ヨウビ</t>
    </rPh>
    <phoneticPr fontId="2"/>
  </si>
  <si>
    <t>リストから選択</t>
    <rPh sb="5" eb="7">
      <t>センタク</t>
    </rPh>
    <phoneticPr fontId="2"/>
  </si>
  <si>
    <t>独立行政法人国立高等専門学校機構　鶴岡工業高等専門学校</t>
    <rPh sb="17" eb="19">
      <t>ツルオカ</t>
    </rPh>
    <rPh sb="19" eb="27">
      <t>コウギョウコウトウセンモンガッコウ</t>
    </rPh>
    <phoneticPr fontId="2"/>
  </si>
  <si>
    <t>鶴岡工業高等専門学校</t>
    <rPh sb="0" eb="2">
      <t>ツルオカ</t>
    </rPh>
    <rPh sb="2" eb="10">
      <t>コウギョウコウトウセンモンガッコウ</t>
    </rPh>
    <phoneticPr fontId="2"/>
  </si>
  <si>
    <t>独立行政法人国立高等専門学校機構　福島工業高等専門学校</t>
    <rPh sb="17" eb="19">
      <t>フクシマ</t>
    </rPh>
    <rPh sb="19" eb="27">
      <t>コウギョウコウトウセンモンガッコウ</t>
    </rPh>
    <phoneticPr fontId="2"/>
  </si>
  <si>
    <t>福島工業高等専門学校</t>
    <rPh sb="0" eb="2">
      <t>フクシマ</t>
    </rPh>
    <rPh sb="2" eb="10">
      <t>コウギョウコウトウセンモンガッコウ</t>
    </rPh>
    <phoneticPr fontId="2"/>
  </si>
  <si>
    <t>総務課施設管理係</t>
    <rPh sb="0" eb="3">
      <t>ソウムカ</t>
    </rPh>
    <rPh sb="3" eb="5">
      <t>シセツ</t>
    </rPh>
    <rPh sb="5" eb="7">
      <t>カンリ</t>
    </rPh>
    <rPh sb="7" eb="8">
      <t>カカリ</t>
    </rPh>
    <phoneticPr fontId="2"/>
  </si>
  <si>
    <t>手入力</t>
    <rPh sb="0" eb="1">
      <t>テ</t>
    </rPh>
    <rPh sb="1" eb="3">
      <t>ニュウリョク</t>
    </rPh>
    <phoneticPr fontId="2"/>
  </si>
  <si>
    <t>独立行政法人国立高等専門学校機構　茨城工業高等専門学校</t>
    <rPh sb="17" eb="19">
      <t>イバラキ</t>
    </rPh>
    <rPh sb="19" eb="27">
      <t>コウギョウコウトウセンモンガッコウ</t>
    </rPh>
    <phoneticPr fontId="2"/>
  </si>
  <si>
    <t>茨城工業高等専門学校</t>
    <rPh sb="0" eb="2">
      <t>イバラキ</t>
    </rPh>
    <rPh sb="2" eb="10">
      <t>コウギョウコウトウセンモンガッコウ</t>
    </rPh>
    <phoneticPr fontId="2"/>
  </si>
  <si>
    <t>独立行政法人国立高等専門学校機構　小山工業高等専門学校</t>
    <rPh sb="17" eb="19">
      <t>オヤマ</t>
    </rPh>
    <rPh sb="19" eb="27">
      <t>コウギョウコウトウセンモンガッコウ</t>
    </rPh>
    <phoneticPr fontId="2"/>
  </si>
  <si>
    <t>小山工業高等専門学校</t>
    <rPh sb="0" eb="2">
      <t>オヤマ</t>
    </rPh>
    <rPh sb="2" eb="10">
      <t>コウギョウコウトウセンモンガッコウ</t>
    </rPh>
    <phoneticPr fontId="2"/>
  </si>
  <si>
    <t>独立行政法人国立高等専門学校機構　群馬工業高等専門学校</t>
    <rPh sb="17" eb="19">
      <t>グンマ</t>
    </rPh>
    <rPh sb="19" eb="27">
      <t>コウギョウコウトウセンモンガッコウ</t>
    </rPh>
    <phoneticPr fontId="2"/>
  </si>
  <si>
    <t>群馬工業高等専門学校</t>
    <rPh sb="0" eb="2">
      <t>グンマ</t>
    </rPh>
    <rPh sb="2" eb="10">
      <t>コウギョウコウトウセンモンガッコウ</t>
    </rPh>
    <phoneticPr fontId="2"/>
  </si>
  <si>
    <t>独立行政法人国立高等専門学校機構　長岡工業高等専門学校</t>
    <rPh sb="17" eb="19">
      <t>ナガオカ</t>
    </rPh>
    <rPh sb="19" eb="27">
      <t>コウギョウコウトウセンモンガッコウ</t>
    </rPh>
    <phoneticPr fontId="2"/>
  </si>
  <si>
    <t>長岡工業高等専門学校</t>
    <rPh sb="0" eb="2">
      <t>ナガオカ</t>
    </rPh>
    <rPh sb="2" eb="10">
      <t>コウギョウコウトウセンモンガッコウ</t>
    </rPh>
    <phoneticPr fontId="2"/>
  </si>
  <si>
    <t>総務課契約・施設グループ</t>
    <rPh sb="0" eb="3">
      <t>ソウムカ</t>
    </rPh>
    <rPh sb="3" eb="5">
      <t>ケイヤク</t>
    </rPh>
    <rPh sb="6" eb="8">
      <t>シセツ</t>
    </rPh>
    <phoneticPr fontId="2"/>
  </si>
  <si>
    <t>管理課施設第一係</t>
    <rPh sb="0" eb="2">
      <t>カンリ</t>
    </rPh>
    <rPh sb="2" eb="3">
      <t>カ</t>
    </rPh>
    <rPh sb="3" eb="5">
      <t>シセツ</t>
    </rPh>
    <rPh sb="5" eb="7">
      <t>ダイイチ</t>
    </rPh>
    <rPh sb="7" eb="8">
      <t>カカリ</t>
    </rPh>
    <phoneticPr fontId="2"/>
  </si>
  <si>
    <t>独立行政法人国立高等専門学校機構　富山商船高等専門学校</t>
    <rPh sb="17" eb="19">
      <t>トヤマ</t>
    </rPh>
    <rPh sb="19" eb="21">
      <t>ショウセン</t>
    </rPh>
    <rPh sb="21" eb="27">
      <t>コウトウセンモンガッコウ</t>
    </rPh>
    <phoneticPr fontId="2"/>
  </si>
  <si>
    <t>管理課施設第二係</t>
    <rPh sb="0" eb="2">
      <t>カンリ</t>
    </rPh>
    <rPh sb="2" eb="3">
      <t>カ</t>
    </rPh>
    <rPh sb="3" eb="5">
      <t>シセツ</t>
    </rPh>
    <rPh sb="5" eb="7">
      <t>ダイニ</t>
    </rPh>
    <rPh sb="7" eb="8">
      <t>カカリ</t>
    </rPh>
    <phoneticPr fontId="2"/>
  </si>
  <si>
    <t>独立行政法人国立高等専門学校機構　石川工業高等専門学校</t>
    <rPh sb="17" eb="19">
      <t>イシカワ</t>
    </rPh>
    <rPh sb="19" eb="27">
      <t>コウギョウコウトウセンモンガッコウ</t>
    </rPh>
    <phoneticPr fontId="2"/>
  </si>
  <si>
    <t>石川工業高等専門学校</t>
    <rPh sb="0" eb="2">
      <t>イシカワ</t>
    </rPh>
    <rPh sb="2" eb="10">
      <t>コウギョウコウトウセンモンガッコウ</t>
    </rPh>
    <phoneticPr fontId="2"/>
  </si>
  <si>
    <t>工事名称</t>
    <rPh sb="0" eb="2">
      <t>コウジ</t>
    </rPh>
    <rPh sb="2" eb="4">
      <t>メイショウ</t>
    </rPh>
    <phoneticPr fontId="2"/>
  </si>
  <si>
    <t>現場代理人</t>
    <rPh sb="0" eb="2">
      <t>ゲンバ</t>
    </rPh>
    <rPh sb="2" eb="5">
      <t>ダイリニン</t>
    </rPh>
    <phoneticPr fontId="2"/>
  </si>
  <si>
    <t>監理（主任）技術者</t>
    <rPh sb="0" eb="2">
      <t>カンリ</t>
    </rPh>
    <rPh sb="3" eb="5">
      <t>シュニン</t>
    </rPh>
    <rPh sb="6" eb="9">
      <t>ギジュツシャ</t>
    </rPh>
    <phoneticPr fontId="2"/>
  </si>
  <si>
    <t>施設係長</t>
    <rPh sb="0" eb="2">
      <t>シセツ</t>
    </rPh>
    <rPh sb="2" eb="4">
      <t>カカリチョウ</t>
    </rPh>
    <phoneticPr fontId="2"/>
  </si>
  <si>
    <t>独立行政法人国立高等専門学校機構　福井工業高等専門学校</t>
    <rPh sb="17" eb="19">
      <t>フクイ</t>
    </rPh>
    <rPh sb="19" eb="27">
      <t>コウギョウコウトウセンモンガッコウ</t>
    </rPh>
    <phoneticPr fontId="2"/>
  </si>
  <si>
    <t>福井工業高等専門学校</t>
    <rPh sb="0" eb="2">
      <t>フクイ</t>
    </rPh>
    <rPh sb="2" eb="10">
      <t>コウギョウコウトウセンモンガッコウ</t>
    </rPh>
    <phoneticPr fontId="2"/>
  </si>
  <si>
    <t>独立行政法人国立高等専門学校機構　長野工業高等専門学校</t>
    <rPh sb="17" eb="19">
      <t>ナガノ</t>
    </rPh>
    <rPh sb="19" eb="27">
      <t>コウギョウコウトウセンモンガッコウ</t>
    </rPh>
    <phoneticPr fontId="2"/>
  </si>
  <si>
    <t>長野工業高等専門学校</t>
    <rPh sb="0" eb="2">
      <t>ナガノ</t>
    </rPh>
    <rPh sb="2" eb="10">
      <t>コウギョウコウトウセンモンガッコウ</t>
    </rPh>
    <phoneticPr fontId="2"/>
  </si>
  <si>
    <t>独立行政法人国立高等専門学校機構　岐阜工業高等専門学校</t>
    <rPh sb="17" eb="19">
      <t>ギフ</t>
    </rPh>
    <rPh sb="19" eb="27">
      <t>コウギョウコウトウセンモンガッコウ</t>
    </rPh>
    <phoneticPr fontId="2"/>
  </si>
  <si>
    <t>岐阜工業高等専門学校</t>
    <rPh sb="0" eb="2">
      <t>ギフ</t>
    </rPh>
    <rPh sb="2" eb="10">
      <t>コウギョウコウトウセンモンガッコウ</t>
    </rPh>
    <phoneticPr fontId="2"/>
  </si>
  <si>
    <t>総務課資産管理係</t>
    <rPh sb="0" eb="3">
      <t>ソウムカ</t>
    </rPh>
    <rPh sb="3" eb="5">
      <t>シサン</t>
    </rPh>
    <rPh sb="5" eb="7">
      <t>カンリ</t>
    </rPh>
    <rPh sb="7" eb="8">
      <t>カカリ</t>
    </rPh>
    <phoneticPr fontId="2"/>
  </si>
  <si>
    <t>独立行政法人国立高等専門学校機構　沼津工業高等専門学校</t>
    <rPh sb="17" eb="19">
      <t>ヌマヅ</t>
    </rPh>
    <rPh sb="19" eb="27">
      <t>コウギョウコウトウセンモンガッコウ</t>
    </rPh>
    <phoneticPr fontId="2"/>
  </si>
  <si>
    <t>沼津工業高等専門学校</t>
    <rPh sb="0" eb="2">
      <t>ヌマヅ</t>
    </rPh>
    <rPh sb="2" eb="10">
      <t>コウギョウコウトウセンモンガッコウ</t>
    </rPh>
    <phoneticPr fontId="2"/>
  </si>
  <si>
    <t>独立行政法人国立高等専門学校機構　豊田工業高等専門学校</t>
    <rPh sb="17" eb="19">
      <t>トヨタ</t>
    </rPh>
    <rPh sb="19" eb="27">
      <t>コウギョウコウトウセンモンガッコウ</t>
    </rPh>
    <phoneticPr fontId="2"/>
  </si>
  <si>
    <t>豊田工業高等専門学校</t>
    <rPh sb="0" eb="2">
      <t>トヨタ</t>
    </rPh>
    <rPh sb="2" eb="10">
      <t>コウギョウコウトウセンモンガッコウ</t>
    </rPh>
    <phoneticPr fontId="2"/>
  </si>
  <si>
    <t>独立行政法人国立高等専門学校機構　鳥羽商船高等専門学校</t>
    <rPh sb="17" eb="19">
      <t>トバ</t>
    </rPh>
    <rPh sb="19" eb="21">
      <t>ショウセン</t>
    </rPh>
    <rPh sb="21" eb="27">
      <t>コウトウセンモンガッコウ</t>
    </rPh>
    <phoneticPr fontId="2"/>
  </si>
  <si>
    <t>鳥羽商船高等専門学校</t>
    <rPh sb="0" eb="2">
      <t>トバ</t>
    </rPh>
    <rPh sb="2" eb="4">
      <t>ショウセン</t>
    </rPh>
    <rPh sb="4" eb="10">
      <t>コウトウセンモンガッコウ</t>
    </rPh>
    <phoneticPr fontId="2"/>
  </si>
  <si>
    <t>定例打合せ</t>
    <rPh sb="0" eb="2">
      <t>テイレイ</t>
    </rPh>
    <rPh sb="2" eb="4">
      <t>ウチアワ</t>
    </rPh>
    <phoneticPr fontId="2"/>
  </si>
  <si>
    <t>時間</t>
    <rPh sb="0" eb="2">
      <t>ジカン</t>
    </rPh>
    <phoneticPr fontId="2"/>
  </si>
  <si>
    <t>独立行政法人国立高等専門学校機構　鈴鹿工業高等専門学校</t>
    <rPh sb="17" eb="19">
      <t>スズカ</t>
    </rPh>
    <rPh sb="19" eb="21">
      <t>コウギョウ</t>
    </rPh>
    <rPh sb="21" eb="27">
      <t>コウトウセンモンガッコウ</t>
    </rPh>
    <phoneticPr fontId="2"/>
  </si>
  <si>
    <t>鈴鹿工業高等専門学校</t>
    <rPh sb="0" eb="2">
      <t>スズカ</t>
    </rPh>
    <rPh sb="2" eb="4">
      <t>コウギョウ</t>
    </rPh>
    <rPh sb="4" eb="10">
      <t>コウトウセンモンガッコウ</t>
    </rPh>
    <phoneticPr fontId="2"/>
  </si>
  <si>
    <t>独立行政法人国立高等専門学校機構　舞鶴工業高等専門学校</t>
    <rPh sb="17" eb="18">
      <t>マイ</t>
    </rPh>
    <rPh sb="18" eb="19">
      <t>ツル</t>
    </rPh>
    <rPh sb="19" eb="23">
      <t>コウギョウコウトウ</t>
    </rPh>
    <rPh sb="23" eb="27">
      <t>センモンガッコウ</t>
    </rPh>
    <phoneticPr fontId="2"/>
  </si>
  <si>
    <t>舞鶴工業高等専門学校</t>
    <rPh sb="0" eb="1">
      <t>マイ</t>
    </rPh>
    <rPh sb="1" eb="2">
      <t>ツル</t>
    </rPh>
    <rPh sb="2" eb="6">
      <t>コウギョウコウトウ</t>
    </rPh>
    <rPh sb="6" eb="10">
      <t>センモンガッコウ</t>
    </rPh>
    <phoneticPr fontId="2"/>
  </si>
  <si>
    <t>明石工業高等専門学校</t>
    <rPh sb="0" eb="2">
      <t>アカシ</t>
    </rPh>
    <rPh sb="2" eb="10">
      <t>コウギョウコウトウセンモンガッコウ</t>
    </rPh>
    <phoneticPr fontId="2"/>
  </si>
  <si>
    <t>独立行政法人国立高等専門学校機構　奈良工業高等専門学校</t>
    <rPh sb="17" eb="19">
      <t>ナラ</t>
    </rPh>
    <rPh sb="19" eb="23">
      <t>コウギョウコウトウ</t>
    </rPh>
    <rPh sb="23" eb="27">
      <t>センモンガッコウ</t>
    </rPh>
    <phoneticPr fontId="2"/>
  </si>
  <si>
    <t>奈良工業高等専門学校</t>
    <rPh sb="0" eb="2">
      <t>ナラ</t>
    </rPh>
    <rPh sb="2" eb="6">
      <t>コウギョウコウトウ</t>
    </rPh>
    <rPh sb="6" eb="10">
      <t>センモンガッコウ</t>
    </rPh>
    <phoneticPr fontId="2"/>
  </si>
  <si>
    <t>独立行政法人国立高等専門学校機構　和歌山工業高等専門学校</t>
    <rPh sb="17" eb="20">
      <t>ワカヤマ</t>
    </rPh>
    <rPh sb="20" eb="24">
      <t>コウギョウコウトウ</t>
    </rPh>
    <rPh sb="24" eb="28">
      <t>センモンガッコウ</t>
    </rPh>
    <phoneticPr fontId="2"/>
  </si>
  <si>
    <t>和歌山工業高等専門学校</t>
    <rPh sb="0" eb="3">
      <t>ワカヤマ</t>
    </rPh>
    <rPh sb="3" eb="7">
      <t>コウギョウコウトウ</t>
    </rPh>
    <rPh sb="7" eb="11">
      <t>センモンガッコウ</t>
    </rPh>
    <phoneticPr fontId="2"/>
  </si>
  <si>
    <t>独立行政法人国立高等専門学校機構　米子工業高等専門学校</t>
    <rPh sb="17" eb="19">
      <t>ヨナゴ</t>
    </rPh>
    <rPh sb="19" eb="23">
      <t>コウギョウコウトウ</t>
    </rPh>
    <rPh sb="23" eb="27">
      <t>センモンガッコウ</t>
    </rPh>
    <phoneticPr fontId="2"/>
  </si>
  <si>
    <t>米子工業高等専門学校</t>
    <rPh sb="0" eb="2">
      <t>ヨナゴ</t>
    </rPh>
    <rPh sb="2" eb="6">
      <t>コウギョウコウトウ</t>
    </rPh>
    <rPh sb="6" eb="10">
      <t>センモンガッコウ</t>
    </rPh>
    <phoneticPr fontId="2"/>
  </si>
  <si>
    <t>独立行政法人国立高等専門学校機構　松江工業高等専門学校</t>
    <rPh sb="17" eb="19">
      <t>マツエ</t>
    </rPh>
    <rPh sb="19" eb="23">
      <t>コウギョウコウトウ</t>
    </rPh>
    <rPh sb="23" eb="27">
      <t>センモンガッコウ</t>
    </rPh>
    <phoneticPr fontId="2"/>
  </si>
  <si>
    <t>松江工業高等専門学校</t>
    <rPh sb="0" eb="2">
      <t>マツエ</t>
    </rPh>
    <rPh sb="2" eb="6">
      <t>コウギョウコウトウ</t>
    </rPh>
    <rPh sb="6" eb="10">
      <t>センモンガッコウ</t>
    </rPh>
    <phoneticPr fontId="2"/>
  </si>
  <si>
    <t>独立行政法人国立高等専門学校機構　津山工業高等専門学校</t>
    <rPh sb="17" eb="19">
      <t>ツヤマ</t>
    </rPh>
    <rPh sb="19" eb="23">
      <t>コウギョウコウトウ</t>
    </rPh>
    <rPh sb="23" eb="27">
      <t>センモンガッコウ</t>
    </rPh>
    <phoneticPr fontId="2"/>
  </si>
  <si>
    <t>津山工業高等専門学校</t>
    <rPh sb="0" eb="2">
      <t>ツヤマ</t>
    </rPh>
    <rPh sb="2" eb="6">
      <t>コウギョウコウトウ</t>
    </rPh>
    <rPh sb="6" eb="10">
      <t>センモンガッコウ</t>
    </rPh>
    <phoneticPr fontId="2"/>
  </si>
  <si>
    <t>独立行政法人国立高等専門学校機構　広島商船高等専門学校</t>
    <rPh sb="17" eb="19">
      <t>ヒロシマ</t>
    </rPh>
    <rPh sb="19" eb="21">
      <t>ショウセン</t>
    </rPh>
    <rPh sb="21" eb="23">
      <t>コウトウ</t>
    </rPh>
    <rPh sb="23" eb="25">
      <t>センモン</t>
    </rPh>
    <rPh sb="25" eb="27">
      <t>ガッコウ</t>
    </rPh>
    <phoneticPr fontId="2"/>
  </si>
  <si>
    <t>広島商船高等専門学校</t>
    <rPh sb="0" eb="2">
      <t>ヒロシマ</t>
    </rPh>
    <rPh sb="2" eb="4">
      <t>ショウセン</t>
    </rPh>
    <rPh sb="4" eb="6">
      <t>コウトウ</t>
    </rPh>
    <rPh sb="6" eb="10">
      <t>センモンガッコウ</t>
    </rPh>
    <phoneticPr fontId="2"/>
  </si>
  <si>
    <t>独立行政法人国立高等専門学校機構　呉工業高等専門学校</t>
    <rPh sb="17" eb="18">
      <t>クレ</t>
    </rPh>
    <rPh sb="18" eb="26">
      <t>コウギョウコウトウセンモンガッコウ</t>
    </rPh>
    <phoneticPr fontId="2"/>
  </si>
  <si>
    <t>呉工業高等専門学校</t>
    <rPh sb="0" eb="1">
      <t>クレ</t>
    </rPh>
    <rPh sb="1" eb="9">
      <t>コウギョウコウトウセンモンガッコウ</t>
    </rPh>
    <phoneticPr fontId="2"/>
  </si>
  <si>
    <t>独立行政法人国立高等専門学校機構　徳山工業高等専門学校</t>
    <rPh sb="17" eb="19">
      <t>トクヤマ</t>
    </rPh>
    <rPh sb="19" eb="27">
      <t>コウギョウコウトウセンモンガッコウ</t>
    </rPh>
    <phoneticPr fontId="2"/>
  </si>
  <si>
    <t>徳山工業高等専門学校</t>
    <rPh sb="0" eb="2">
      <t>トクヤマ</t>
    </rPh>
    <rPh sb="2" eb="10">
      <t>コウギョウコウトウセンモンガッコウ</t>
    </rPh>
    <phoneticPr fontId="2"/>
  </si>
  <si>
    <t>独立行政法人国立高等専門学校機構　宇部工業高等専門学校</t>
    <rPh sb="17" eb="19">
      <t>ウベ</t>
    </rPh>
    <rPh sb="19" eb="27">
      <t>コウギョウコウトウセンモンガッコウ</t>
    </rPh>
    <phoneticPr fontId="2"/>
  </si>
  <si>
    <t>宇部工業高等専門学校</t>
    <rPh sb="0" eb="2">
      <t>ウベ</t>
    </rPh>
    <rPh sb="2" eb="10">
      <t>コウギョウコウトウセンモンガッコウ</t>
    </rPh>
    <phoneticPr fontId="2"/>
  </si>
  <si>
    <t>独立行政法人国立高等専門学校機構　大島商船高等専門学校</t>
    <rPh sb="17" eb="19">
      <t>オオシマ</t>
    </rPh>
    <rPh sb="19" eb="21">
      <t>ショウセン</t>
    </rPh>
    <rPh sb="21" eb="23">
      <t>コウトウ</t>
    </rPh>
    <rPh sb="23" eb="25">
      <t>センモン</t>
    </rPh>
    <rPh sb="25" eb="27">
      <t>ガッコウ</t>
    </rPh>
    <phoneticPr fontId="2"/>
  </si>
  <si>
    <t>大島商船高等専門学校</t>
    <rPh sb="0" eb="2">
      <t>オオシマ</t>
    </rPh>
    <rPh sb="2" eb="4">
      <t>ショウセン</t>
    </rPh>
    <rPh sb="4" eb="6">
      <t>コウトウ</t>
    </rPh>
    <rPh sb="6" eb="8">
      <t>センモン</t>
    </rPh>
    <rPh sb="8" eb="10">
      <t>ガッコウ</t>
    </rPh>
    <phoneticPr fontId="2"/>
  </si>
  <si>
    <t>独立行政法人国立高等専門学校機構　阿南工業高等専門学校</t>
    <rPh sb="17" eb="19">
      <t>アナン</t>
    </rPh>
    <rPh sb="19" eb="27">
      <t>コウギョウコウトウセンモンガッコウ</t>
    </rPh>
    <phoneticPr fontId="2"/>
  </si>
  <si>
    <t>阿南工業高等専門学校</t>
    <rPh sb="0" eb="2">
      <t>アナン</t>
    </rPh>
    <rPh sb="2" eb="10">
      <t>コウギョウコウトウセンモンガッコウ</t>
    </rPh>
    <phoneticPr fontId="2"/>
  </si>
  <si>
    <t>独立行政法人国立高等専門学校機構　新居浜工業高等専門学校</t>
    <rPh sb="17" eb="20">
      <t>ニイハマ</t>
    </rPh>
    <rPh sb="20" eb="28">
      <t>コウギョウコウトウセンモンガッコウ</t>
    </rPh>
    <phoneticPr fontId="2"/>
  </si>
  <si>
    <t>新居浜工業高等専門学校</t>
    <rPh sb="0" eb="3">
      <t>ニイハマ</t>
    </rPh>
    <rPh sb="3" eb="11">
      <t>コウギョウコウトウセンモンガッコウ</t>
    </rPh>
    <phoneticPr fontId="2"/>
  </si>
  <si>
    <t>独立行政法人国立高等専門学校機構　弓削商船高等専門学校</t>
    <rPh sb="17" eb="19">
      <t>ユゲ</t>
    </rPh>
    <rPh sb="19" eb="21">
      <t>ショウセン</t>
    </rPh>
    <rPh sb="21" eb="23">
      <t>コウトウ</t>
    </rPh>
    <rPh sb="23" eb="25">
      <t>センモン</t>
    </rPh>
    <rPh sb="25" eb="27">
      <t>ガッコウ</t>
    </rPh>
    <phoneticPr fontId="2"/>
  </si>
  <si>
    <t>弓削商船高等専門学校</t>
    <rPh sb="0" eb="2">
      <t>ユゲ</t>
    </rPh>
    <rPh sb="2" eb="4">
      <t>ショウセン</t>
    </rPh>
    <rPh sb="4" eb="6">
      <t>コウトウ</t>
    </rPh>
    <rPh sb="6" eb="8">
      <t>センモン</t>
    </rPh>
    <rPh sb="8" eb="10">
      <t>ガッコウ</t>
    </rPh>
    <phoneticPr fontId="2"/>
  </si>
  <si>
    <t>独立行政法人国立高等専門学校機構　高知工業高等専門学校</t>
    <rPh sb="17" eb="19">
      <t>コウチ</t>
    </rPh>
    <rPh sb="19" eb="27">
      <t>コウギョウコウトウセンモンガッコウ</t>
    </rPh>
    <phoneticPr fontId="2"/>
  </si>
  <si>
    <t>高知工業高等専門学校</t>
    <rPh sb="0" eb="2">
      <t>コウチ</t>
    </rPh>
    <rPh sb="2" eb="10">
      <t>コウギョウコウトウセンモンガッコウ</t>
    </rPh>
    <phoneticPr fontId="2"/>
  </si>
  <si>
    <t>久留米工業高等専門学校</t>
    <rPh sb="0" eb="3">
      <t>クルメ</t>
    </rPh>
    <rPh sb="3" eb="11">
      <t>コウギョウコウトウセンモンガッコウ</t>
    </rPh>
    <phoneticPr fontId="2"/>
  </si>
  <si>
    <t>独立行政法人国立高等専門学校機構　有明工業高等専門学校</t>
    <rPh sb="17" eb="19">
      <t>アリアケ</t>
    </rPh>
    <rPh sb="19" eb="27">
      <t>コウギョウコウトウセンモンガッコウ</t>
    </rPh>
    <phoneticPr fontId="2"/>
  </si>
  <si>
    <t>有明工業高等専門学校</t>
    <rPh sb="0" eb="2">
      <t>アリアケ</t>
    </rPh>
    <rPh sb="2" eb="10">
      <t>コウギョウコウトウセンモンガッコウ</t>
    </rPh>
    <phoneticPr fontId="2"/>
  </si>
  <si>
    <t>独立行政法人国立高等専門学校機構　北九州工業高等専門学校</t>
    <rPh sb="17" eb="20">
      <t>キタキュウシュウ</t>
    </rPh>
    <rPh sb="20" eb="28">
      <t>コウギョウコウトウセンモンガッコウ</t>
    </rPh>
    <phoneticPr fontId="2"/>
  </si>
  <si>
    <t>北九州工業高等専門学校</t>
    <rPh sb="0" eb="3">
      <t>キタキュウシュウ</t>
    </rPh>
    <rPh sb="3" eb="11">
      <t>コウギョウコウトウセンモンガッコウ</t>
    </rPh>
    <phoneticPr fontId="2"/>
  </si>
  <si>
    <t>独立行政法人国立高等専門学校機構　佐世保工業高等専門学校</t>
    <rPh sb="17" eb="20">
      <t>サセボ</t>
    </rPh>
    <rPh sb="20" eb="28">
      <t>コウギョウコウトウセンモンガッコウ</t>
    </rPh>
    <phoneticPr fontId="2"/>
  </si>
  <si>
    <t>佐世保工業高等専門学校</t>
    <rPh sb="0" eb="3">
      <t>サセボ</t>
    </rPh>
    <rPh sb="3" eb="11">
      <t>コウギョウコウトウセンモンガッコウ</t>
    </rPh>
    <phoneticPr fontId="2"/>
  </si>
  <si>
    <t>独立行政法人国立高等専門学校機構　大分工業高等専門学校</t>
    <rPh sb="17" eb="19">
      <t>オオイタ</t>
    </rPh>
    <rPh sb="19" eb="27">
      <t>コウギョウコウトウセンモンガッコウ</t>
    </rPh>
    <phoneticPr fontId="2"/>
  </si>
  <si>
    <t>大分工業高等専門学校</t>
    <rPh sb="0" eb="2">
      <t>オオイタ</t>
    </rPh>
    <rPh sb="2" eb="10">
      <t>コウギョウコウトウセンモンガッコウ</t>
    </rPh>
    <phoneticPr fontId="2"/>
  </si>
  <si>
    <t>独立行政法人国立高等専門学校機構　都城工業高等専門学校</t>
    <rPh sb="17" eb="19">
      <t>ミヤコノジョウ</t>
    </rPh>
    <rPh sb="19" eb="21">
      <t>コウギョウ</t>
    </rPh>
    <rPh sb="21" eb="27">
      <t>コウトウセンモンガッコウ</t>
    </rPh>
    <phoneticPr fontId="2"/>
  </si>
  <si>
    <t>都城工業高等専門学校</t>
    <rPh sb="0" eb="2">
      <t>ミヤコノジョウ</t>
    </rPh>
    <rPh sb="2" eb="4">
      <t>コウギョウ</t>
    </rPh>
    <rPh sb="4" eb="10">
      <t>コウトウセンモンガッコウ</t>
    </rPh>
    <phoneticPr fontId="2"/>
  </si>
  <si>
    <t>独立行政法人国立高等専門学校機構　鹿児島工業高等専門学校</t>
    <rPh sb="17" eb="20">
      <t>カゴシマ</t>
    </rPh>
    <rPh sb="20" eb="22">
      <t>コウギョウ</t>
    </rPh>
    <rPh sb="22" eb="28">
      <t>コウトウセンモンガッコウ</t>
    </rPh>
    <phoneticPr fontId="2"/>
  </si>
  <si>
    <t>鹿児島工業高等専門学校</t>
    <rPh sb="0" eb="3">
      <t>カゴシマ</t>
    </rPh>
    <rPh sb="3" eb="5">
      <t>コウギョウ</t>
    </rPh>
    <rPh sb="5" eb="11">
      <t>コウトウセンモンガッコウ</t>
    </rPh>
    <phoneticPr fontId="2"/>
  </si>
  <si>
    <t>独立行政法人国立高等専門学校機構　沖縄工業高等専門学校</t>
    <rPh sb="17" eb="19">
      <t>オキナワ</t>
    </rPh>
    <rPh sb="19" eb="21">
      <t>コウギョウ</t>
    </rPh>
    <rPh sb="21" eb="27">
      <t>コウトウセンモンガッコウ</t>
    </rPh>
    <phoneticPr fontId="2"/>
  </si>
  <si>
    <t>沖縄工業高等専門学校</t>
    <rPh sb="0" eb="2">
      <t>オキナワ</t>
    </rPh>
    <rPh sb="2" eb="4">
      <t>コウギョウ</t>
    </rPh>
    <rPh sb="4" eb="10">
      <t>コウトウセンモンガッコウ</t>
    </rPh>
    <phoneticPr fontId="2"/>
  </si>
  <si>
    <t>年</t>
    <rPh sb="0" eb="1">
      <t>トシ</t>
    </rPh>
    <phoneticPr fontId="2"/>
  </si>
  <si>
    <t>EV</t>
    <phoneticPr fontId="2"/>
  </si>
  <si>
    <t>工事場所</t>
    <rPh sb="0" eb="2">
      <t>コウジ</t>
    </rPh>
    <rPh sb="2" eb="4">
      <t>バショ</t>
    </rPh>
    <phoneticPr fontId="2"/>
  </si>
  <si>
    <t>～</t>
  </si>
  <si>
    <t>現場監理</t>
    <rPh sb="0" eb="2">
      <t>ゲンバ</t>
    </rPh>
    <rPh sb="2" eb="4">
      <t>カンリ</t>
    </rPh>
    <phoneticPr fontId="2"/>
  </si>
  <si>
    <t>施設係主任・係員</t>
    <rPh sb="0" eb="2">
      <t>シセツ</t>
    </rPh>
    <rPh sb="3" eb="5">
      <t>シュニン</t>
    </rPh>
    <rPh sb="6" eb="8">
      <t>カカリイン</t>
    </rPh>
    <phoneticPr fontId="2"/>
  </si>
  <si>
    <t>独立行政法人国立高等専門学校機構　宮城工業高等専門学校</t>
    <rPh sb="17" eb="19">
      <t>ミヤギ</t>
    </rPh>
    <rPh sb="19" eb="23">
      <t>コウギョウコウトウ</t>
    </rPh>
    <rPh sb="23" eb="27">
      <t>センモンガッコウ</t>
    </rPh>
    <phoneticPr fontId="2"/>
  </si>
  <si>
    <t>022-381-0260</t>
    <phoneticPr fontId="2"/>
  </si>
  <si>
    <t>A</t>
    <phoneticPr fontId="2"/>
  </si>
  <si>
    <t>B</t>
    <phoneticPr fontId="2"/>
  </si>
  <si>
    <t>C</t>
    <phoneticPr fontId="2"/>
  </si>
  <si>
    <t>Ｄ</t>
    <phoneticPr fontId="2"/>
  </si>
  <si>
    <t>Ｅ</t>
    <phoneticPr fontId="2"/>
  </si>
  <si>
    <t>0138-59-6326</t>
    <phoneticPr fontId="2"/>
  </si>
  <si>
    <t>0138-59-6310</t>
    <phoneticPr fontId="2"/>
  </si>
  <si>
    <t>0144-67-8904</t>
    <phoneticPr fontId="2"/>
  </si>
  <si>
    <t>0154-57-7218</t>
    <phoneticPr fontId="2"/>
  </si>
  <si>
    <t>0154-57-5360</t>
    <phoneticPr fontId="2"/>
  </si>
  <si>
    <t>0166-55-8118</t>
    <phoneticPr fontId="2"/>
  </si>
  <si>
    <t>0166-55-8083</t>
    <phoneticPr fontId="2"/>
  </si>
  <si>
    <t>0178-27-7334</t>
    <phoneticPr fontId="2"/>
  </si>
  <si>
    <t>0178-27-4092</t>
    <phoneticPr fontId="2"/>
  </si>
  <si>
    <t>0191-24-4713</t>
    <phoneticPr fontId="2"/>
  </si>
  <si>
    <t>0191-24-3622</t>
    <phoneticPr fontId="2"/>
  </si>
  <si>
    <t>022-391-5525</t>
    <phoneticPr fontId="2"/>
  </si>
  <si>
    <t>022-391-6145</t>
    <phoneticPr fontId="2"/>
  </si>
  <si>
    <t>018-847-6015</t>
    <phoneticPr fontId="2"/>
  </si>
  <si>
    <t>018-847-0371</t>
    <phoneticPr fontId="2"/>
  </si>
  <si>
    <t>0235-25-9022</t>
    <phoneticPr fontId="2"/>
  </si>
  <si>
    <t>0235-25-8191</t>
    <phoneticPr fontId="2"/>
  </si>
  <si>
    <t>0246-46-0725</t>
    <phoneticPr fontId="2"/>
  </si>
  <si>
    <t>0246-46-0729</t>
    <phoneticPr fontId="2"/>
  </si>
  <si>
    <t>独立行政法人国立高等専門学校機構　木更津工業高等専門学校</t>
    <rPh sb="17" eb="20">
      <t>キサラヅ</t>
    </rPh>
    <rPh sb="20" eb="28">
      <t>コウギョウコウトウセンモンガッコウ</t>
    </rPh>
    <phoneticPr fontId="2"/>
  </si>
  <si>
    <t>木更津工業高等専門学校</t>
    <rPh sb="0" eb="3">
      <t>キサラヅ</t>
    </rPh>
    <rPh sb="3" eb="11">
      <t>コウギョウコウトウセンモンガッコウ</t>
    </rPh>
    <phoneticPr fontId="2"/>
  </si>
  <si>
    <t>独立行政法人国立高等専門学校機構　東京工業高等専門学校</t>
    <rPh sb="17" eb="19">
      <t>トウキョウ</t>
    </rPh>
    <rPh sb="19" eb="27">
      <t>コウギョウコウトウセンモンガッコウ</t>
    </rPh>
    <phoneticPr fontId="2"/>
  </si>
  <si>
    <t>東京工業高等専門学校</t>
    <rPh sb="0" eb="2">
      <t>トウキョウ</t>
    </rPh>
    <rPh sb="2" eb="10">
      <t>コウギョウコウトウセンモンガッコウ</t>
    </rPh>
    <phoneticPr fontId="2"/>
  </si>
  <si>
    <t>検査職員</t>
    <rPh sb="0" eb="2">
      <t>ケンサ</t>
    </rPh>
    <rPh sb="2" eb="4">
      <t>ショクイン</t>
    </rPh>
    <phoneticPr fontId="2"/>
  </si>
  <si>
    <t>☆</t>
  </si>
  <si>
    <t>○</t>
  </si>
  <si>
    <t>補助担当者</t>
    <rPh sb="0" eb="2">
      <t>ホジョ</t>
    </rPh>
    <rPh sb="2" eb="5">
      <t>タントウシャ</t>
    </rPh>
    <phoneticPr fontId="2"/>
  </si>
  <si>
    <t>場所</t>
    <rPh sb="0" eb="2">
      <t>バショ</t>
    </rPh>
    <phoneticPr fontId="2"/>
  </si>
  <si>
    <t>｜</t>
    <phoneticPr fontId="2"/>
  </si>
  <si>
    <t>↓</t>
    <phoneticPr fontId="2"/>
  </si>
  <si>
    <t>－－－－→</t>
    <phoneticPr fontId="2"/>
  </si>
  <si>
    <t>←－－－－</t>
    <phoneticPr fontId="2"/>
  </si>
  <si>
    <t>↑</t>
    <phoneticPr fontId="2"/>
  </si>
  <si>
    <t>└</t>
    <phoneticPr fontId="2"/>
  </si>
  <si>
    <t>－</t>
    <phoneticPr fontId="2"/>
  </si>
  <si>
    <t>┘</t>
    <phoneticPr fontId="2"/>
  </si>
  <si>
    <t>技術検査職員
(検査職員兼務)</t>
    <phoneticPr fontId="2"/>
  </si>
  <si>
    <t>┐</t>
    <phoneticPr fontId="2"/>
  </si>
  <si>
    <t>↑</t>
    <phoneticPr fontId="2"/>
  </si>
  <si>
    <t>｜</t>
    <phoneticPr fontId="2"/>
  </si>
  <si>
    <t>④</t>
    <phoneticPr fontId="2"/>
  </si>
  <si>
    <t>⑦</t>
    <phoneticPr fontId="2"/>
  </si>
  <si>
    <t>｜</t>
    <phoneticPr fontId="2"/>
  </si>
  <si>
    <t>↓</t>
    <phoneticPr fontId="2"/>
  </si>
  <si>
    <t>①　提出書類は，特に指定しない限りＡ４判を標準とする。</t>
    <phoneticPr fontId="2"/>
  </si>
  <si>
    <t>②　提出部数は，提出書類一覧表による。</t>
    <phoneticPr fontId="2"/>
  </si>
  <si>
    <t>質疑及び連絡事項等は，全て工事連絡書にて行う。</t>
    <phoneticPr fontId="2"/>
  </si>
  <si>
    <t>Ⅰ．報告書・提出書類</t>
    <phoneticPr fontId="2"/>
  </si>
  <si>
    <t xml:space="preserve">②指示等  </t>
    <phoneticPr fontId="2"/>
  </si>
  <si>
    <t>Ⅱ．検査・立会・その他（技術検査・完成検査を除く）</t>
    <phoneticPr fontId="2"/>
  </si>
  <si>
    <t>③報告</t>
    <phoneticPr fontId="2"/>
  </si>
  <si>
    <t>場　　　所</t>
    <phoneticPr fontId="2"/>
  </si>
  <si>
    <t>総合実施工程表</t>
    <phoneticPr fontId="2"/>
  </si>
  <si>
    <t>週間・月間工程表</t>
    <phoneticPr fontId="2"/>
  </si>
  <si>
    <t>前回議事録</t>
    <phoneticPr fontId="2"/>
  </si>
  <si>
    <t>今回議事議題</t>
    <phoneticPr fontId="2"/>
  </si>
  <si>
    <t>その他</t>
    <phoneticPr fontId="2"/>
  </si>
  <si>
    <t xml:space="preserve">    記録内容　 日時・出席者・議題・内容・次回検討事項等</t>
    <phoneticPr fontId="2"/>
  </si>
  <si>
    <t>　　               記録用紙は自社のものでよいが予め監督職員の承諾を得る。</t>
    <phoneticPr fontId="2"/>
  </si>
  <si>
    <t xml:space="preserve">    留意事項    あらかじめ業者間で事前打合せを行い、特に検討を要すると思われる</t>
    <phoneticPr fontId="2"/>
  </si>
  <si>
    <t>　　　　　　  事項については、会議開始前に監督職員と協議しておく。　</t>
    <phoneticPr fontId="2"/>
  </si>
  <si>
    <t>　　　           保留・検討事項は，なるべく作らないように議事運営を行う。</t>
    <phoneticPr fontId="2"/>
  </si>
  <si>
    <t>独立行政法人国立高等専門学校機構　明石工業高等専門学校</t>
    <rPh sb="17" eb="19">
      <t>アカシ</t>
    </rPh>
    <rPh sb="19" eb="27">
      <t>コウギョウコウトウセンモンガッコウ</t>
    </rPh>
    <phoneticPr fontId="2"/>
  </si>
  <si>
    <t>函館高専営繕係</t>
    <rPh sb="0" eb="2">
      <t>ハコダテ</t>
    </rPh>
    <rPh sb="2" eb="4">
      <t>コウセン</t>
    </rPh>
    <rPh sb="4" eb="6">
      <t>エイゼン</t>
    </rPh>
    <rPh sb="6" eb="7">
      <t>カカリ</t>
    </rPh>
    <phoneticPr fontId="2"/>
  </si>
  <si>
    <t>苫小牧高専施設管理係</t>
    <rPh sb="0" eb="3">
      <t>トマコマイ</t>
    </rPh>
    <rPh sb="3" eb="5">
      <t>コウセン</t>
    </rPh>
    <rPh sb="5" eb="7">
      <t>シセツ</t>
    </rPh>
    <rPh sb="7" eb="9">
      <t>カンリ</t>
    </rPh>
    <rPh sb="9" eb="10">
      <t>カカリ</t>
    </rPh>
    <phoneticPr fontId="2"/>
  </si>
  <si>
    <t>釧路高専施設係</t>
    <rPh sb="0" eb="2">
      <t>クシロ</t>
    </rPh>
    <rPh sb="2" eb="4">
      <t>コウセン</t>
    </rPh>
    <rPh sb="4" eb="6">
      <t>シセツ</t>
    </rPh>
    <rPh sb="6" eb="7">
      <t>カカリ</t>
    </rPh>
    <phoneticPr fontId="2"/>
  </si>
  <si>
    <t>旭川高専施設係</t>
    <rPh sb="0" eb="2">
      <t>アサヒカワ</t>
    </rPh>
    <rPh sb="2" eb="4">
      <t>コウセン</t>
    </rPh>
    <rPh sb="4" eb="6">
      <t>シセツ</t>
    </rPh>
    <rPh sb="6" eb="7">
      <t>カカリ</t>
    </rPh>
    <phoneticPr fontId="2"/>
  </si>
  <si>
    <t>○</t>
    <phoneticPr fontId="2"/>
  </si>
  <si>
    <t>↑該当工事に○をリストから選択する。該当工事がない場合はリストから空欄を選択する</t>
    <rPh sb="1" eb="3">
      <t>ガイトウ</t>
    </rPh>
    <rPh sb="3" eb="5">
      <t>コウジ</t>
    </rPh>
    <rPh sb="13" eb="15">
      <t>センタク</t>
    </rPh>
    <rPh sb="18" eb="20">
      <t>ガイトウ</t>
    </rPh>
    <rPh sb="20" eb="22">
      <t>コウジ</t>
    </rPh>
    <rPh sb="25" eb="27">
      <t>バアイ</t>
    </rPh>
    <rPh sb="33" eb="35">
      <t>クウラン</t>
    </rPh>
    <rPh sb="36" eb="38">
      <t>センタク</t>
    </rPh>
    <phoneticPr fontId="2"/>
  </si>
  <si>
    <t>月</t>
    <rPh sb="0" eb="1">
      <t>ゲツ</t>
    </rPh>
    <phoneticPr fontId="2"/>
  </si>
  <si>
    <t>主任監督職員等</t>
    <rPh sb="0" eb="2">
      <t>シュニン</t>
    </rPh>
    <rPh sb="2" eb="4">
      <t>カントク</t>
    </rPh>
    <rPh sb="4" eb="6">
      <t>ショクイン</t>
    </rPh>
    <rPh sb="6" eb="7">
      <t>ナド</t>
    </rPh>
    <phoneticPr fontId="2"/>
  </si>
  <si>
    <t>現場代理人等</t>
    <rPh sb="0" eb="2">
      <t>ゲンバ</t>
    </rPh>
    <rPh sb="2" eb="5">
      <t>ダイリニン</t>
    </rPh>
    <rPh sb="5" eb="6">
      <t>ナド</t>
    </rPh>
    <phoneticPr fontId="2"/>
  </si>
  <si>
    <t>１．一般事項……………………………………………………………………………………</t>
    <phoneticPr fontId="2"/>
  </si>
  <si>
    <t>Ｐ　１</t>
    <phoneticPr fontId="2"/>
  </si>
  <si>
    <t xml:space="preserve"> ４．定例打合せ会関係…………………………………………………………………………</t>
    <phoneticPr fontId="2"/>
  </si>
  <si>
    <t>３．現場監理関係………………………………………………………………………………</t>
    <phoneticPr fontId="2"/>
  </si>
  <si>
    <t>２．現場組織表…………………………………………………………………………………</t>
    <phoneticPr fontId="2"/>
  </si>
  <si>
    <t>監理種別</t>
    <rPh sb="0" eb="2">
      <t>カンリ</t>
    </rPh>
    <rPh sb="2" eb="4">
      <t>シュベツ</t>
    </rPh>
    <phoneticPr fontId="2"/>
  </si>
  <si>
    <t>高専主体</t>
    <rPh sb="0" eb="2">
      <t>コウセン</t>
    </rPh>
    <rPh sb="2" eb="4">
      <t>シュタイ</t>
    </rPh>
    <phoneticPr fontId="2"/>
  </si>
  <si>
    <t>Ⅲ．技術検査等</t>
    <rPh sb="2" eb="4">
      <t>ギジュツ</t>
    </rPh>
    <rPh sb="4" eb="6">
      <t>ケンサ</t>
    </rPh>
    <rPh sb="6" eb="7">
      <t>トウ</t>
    </rPh>
    <phoneticPr fontId="2"/>
  </si>
  <si>
    <t>１．中間技術検査</t>
    <rPh sb="2" eb="4">
      <t>チュウカン</t>
    </rPh>
    <rPh sb="4" eb="6">
      <t>ギジュツ</t>
    </rPh>
    <rPh sb="6" eb="8">
      <t>ケンサ</t>
    </rPh>
    <phoneticPr fontId="2"/>
  </si>
  <si>
    <t>２．完成技術検査・完成検査</t>
    <rPh sb="2" eb="4">
      <t>カンセイ</t>
    </rPh>
    <rPh sb="4" eb="6">
      <t>ギジュツ</t>
    </rPh>
    <rPh sb="6" eb="8">
      <t>ケンサ</t>
    </rPh>
    <rPh sb="9" eb="11">
      <t>カンセイ</t>
    </rPh>
    <rPh sb="11" eb="13">
      <t>ケンサ</t>
    </rPh>
    <phoneticPr fontId="2"/>
  </si>
  <si>
    <t>１）一般事項</t>
    <phoneticPr fontId="2"/>
  </si>
  <si>
    <t>２）書類の流れ</t>
    <phoneticPr fontId="2"/>
  </si>
  <si>
    <t>　　①　質疑及び連絡事項等は，全て工事連絡書にて行う。</t>
    <phoneticPr fontId="2"/>
  </si>
  <si>
    <t>１）一般事項</t>
    <phoneticPr fontId="2"/>
  </si>
  <si>
    <t>２）書類の流れ</t>
    <phoneticPr fontId="2"/>
  </si>
  <si>
    <t xml:space="preserve">３）書式等                                                      </t>
    <phoneticPr fontId="2"/>
  </si>
  <si>
    <t>①提　出</t>
    <phoneticPr fontId="2"/>
  </si>
  <si>
    <t>④通　　知</t>
    <phoneticPr fontId="2"/>
  </si>
  <si>
    <t>②報　告</t>
    <phoneticPr fontId="2"/>
  </si>
  <si>
    <t>①提　 出</t>
    <phoneticPr fontId="2"/>
  </si>
  <si>
    <t>③調　整</t>
    <phoneticPr fontId="2"/>
  </si>
  <si>
    <t>④承　諾</t>
    <phoneticPr fontId="2"/>
  </si>
  <si>
    <t>⑥提　出</t>
    <phoneticPr fontId="2"/>
  </si>
  <si>
    <t>⑦通　知</t>
    <phoneticPr fontId="2"/>
  </si>
  <si>
    <t>⑩通　知</t>
    <phoneticPr fontId="2"/>
  </si>
  <si>
    <t>⑤報　告</t>
    <phoneticPr fontId="2"/>
  </si>
  <si>
    <t>③復　　命</t>
    <phoneticPr fontId="2"/>
  </si>
  <si>
    <t>⑤確　認</t>
    <phoneticPr fontId="2"/>
  </si>
  <si>
    <t>⑥報　告</t>
    <phoneticPr fontId="2"/>
  </si>
  <si>
    <t>②連 　絡</t>
    <phoneticPr fontId="2"/>
  </si>
  <si>
    <t>②承　諾</t>
    <phoneticPr fontId="2"/>
  </si>
  <si>
    <t>④提　出</t>
    <phoneticPr fontId="2"/>
  </si>
  <si>
    <t>⑤通　知</t>
    <phoneticPr fontId="2"/>
  </si>
  <si>
    <t>⑧通　知</t>
    <phoneticPr fontId="2"/>
  </si>
  <si>
    <t>⑦復　命</t>
    <phoneticPr fontId="2"/>
  </si>
  <si>
    <t>③復　命</t>
    <phoneticPr fontId="2"/>
  </si>
  <si>
    <t>⑥検　査</t>
    <phoneticPr fontId="2"/>
  </si>
  <si>
    <t>⑥指　示</t>
    <phoneticPr fontId="2"/>
  </si>
  <si>
    <t>④報　告</t>
    <phoneticPr fontId="2"/>
  </si>
  <si>
    <t>協議</t>
    <rPh sb="0" eb="2">
      <t>キョウギ</t>
    </rPh>
    <phoneticPr fontId="2"/>
  </si>
  <si>
    <t>調整</t>
    <rPh sb="0" eb="2">
      <t>チョウセイ</t>
    </rPh>
    <phoneticPr fontId="2"/>
  </si>
  <si>
    <t>②協議</t>
    <rPh sb="1" eb="3">
      <t>キョウギ</t>
    </rPh>
    <phoneticPr fontId="2"/>
  </si>
  <si>
    <t>⑤調整</t>
    <rPh sb="1" eb="3">
      <t>チョウセイ</t>
    </rPh>
    <phoneticPr fontId="2"/>
  </si>
  <si>
    <t>現　場　監　理　要　領</t>
    <phoneticPr fontId="2"/>
  </si>
  <si>
    <t>１）適用範囲</t>
    <phoneticPr fontId="2"/>
  </si>
  <si>
    <t>２）準拠図書</t>
    <phoneticPr fontId="2"/>
  </si>
  <si>
    <t>３）工事概要</t>
    <phoneticPr fontId="2"/>
  </si>
  <si>
    <t>適用範囲</t>
    <phoneticPr fontId="2"/>
  </si>
  <si>
    <t>１）</t>
    <phoneticPr fontId="2"/>
  </si>
  <si>
    <t>２）</t>
    <phoneticPr fontId="2"/>
  </si>
  <si>
    <t>３）</t>
    <phoneticPr fontId="2"/>
  </si>
  <si>
    <t xml:space="preserve"> １）</t>
    <phoneticPr fontId="2"/>
  </si>
  <si>
    <t>一般事項</t>
    <phoneticPr fontId="2"/>
  </si>
  <si>
    <t>書類の流れ</t>
    <phoneticPr fontId="2"/>
  </si>
  <si>
    <t>打合せ会の開催</t>
    <phoneticPr fontId="2"/>
  </si>
  <si>
    <t>打合せ会の開催要領</t>
    <phoneticPr fontId="2"/>
  </si>
  <si>
    <t>司会</t>
    <phoneticPr fontId="2"/>
  </si>
  <si>
    <t>記録</t>
    <phoneticPr fontId="2"/>
  </si>
  <si>
    <t>準拠図書</t>
    <phoneticPr fontId="2"/>
  </si>
  <si>
    <t>工事概要</t>
    <phoneticPr fontId="2"/>
  </si>
  <si>
    <t>工事名称</t>
    <phoneticPr fontId="2"/>
  </si>
  <si>
    <t>工事場所</t>
    <phoneticPr fontId="2"/>
  </si>
  <si>
    <t>発注</t>
    <phoneticPr fontId="2"/>
  </si>
  <si>
    <t>設計</t>
    <phoneticPr fontId="2"/>
  </si>
  <si>
    <t>監理</t>
    <phoneticPr fontId="2"/>
  </si>
  <si>
    <t>工期</t>
    <phoneticPr fontId="2"/>
  </si>
  <si>
    <t>関連工事</t>
    <phoneticPr fontId="2"/>
  </si>
  <si>
    <t>書式等</t>
    <phoneticPr fontId="2"/>
  </si>
  <si>
    <t>関連工事：</t>
    <phoneticPr fontId="2"/>
  </si>
  <si>
    <t>※必ず選択すること（土木の場合も建築として下さい）</t>
    <rPh sb="1" eb="2">
      <t>カナラ</t>
    </rPh>
    <rPh sb="3" eb="5">
      <t>センタク</t>
    </rPh>
    <rPh sb="10" eb="12">
      <t>ドボク</t>
    </rPh>
    <rPh sb="13" eb="15">
      <t>バアイ</t>
    </rPh>
    <rPh sb="16" eb="18">
      <t>ケンチク</t>
    </rPh>
    <rPh sb="21" eb="22">
      <t>クダ</t>
    </rPh>
    <phoneticPr fontId="2"/>
  </si>
  <si>
    <t xml:space="preserve">３）書式等                                                      </t>
    <phoneticPr fontId="2"/>
  </si>
  <si>
    <t>１）打合せ会の開催</t>
    <phoneticPr fontId="2"/>
  </si>
  <si>
    <t>２）打合せ会の開催要領</t>
    <phoneticPr fontId="2"/>
  </si>
  <si>
    <t>契約の締結に関するもの</t>
    <rPh sb="0" eb="2">
      <t>ケイヤク</t>
    </rPh>
    <rPh sb="3" eb="5">
      <t>テイケツ</t>
    </rPh>
    <rPh sb="6" eb="7">
      <t>カン</t>
    </rPh>
    <phoneticPr fontId="2"/>
  </si>
  <si>
    <t>契約の履行に関するもの</t>
    <rPh sb="0" eb="2">
      <t>ケイヤク</t>
    </rPh>
    <rPh sb="3" eb="5">
      <t>リコウ</t>
    </rPh>
    <rPh sb="6" eb="7">
      <t>カン</t>
    </rPh>
    <phoneticPr fontId="2"/>
  </si>
  <si>
    <t>※ ☆は，主任監督職員</t>
    <phoneticPr fontId="2"/>
  </si>
  <si>
    <t xml:space="preserve"> 　○は，監督職員(窓口)</t>
    <phoneticPr fontId="2"/>
  </si>
  <si>
    <t xml:space="preserve"> 　□は，監督職員</t>
    <phoneticPr fontId="2"/>
  </si>
  <si>
    <t xml:space="preserve"> 　◎は，主任と監督職員(窓口)を兼務</t>
    <rPh sb="5" eb="7">
      <t>シュニン</t>
    </rPh>
    <rPh sb="8" eb="10">
      <t>カントク</t>
    </rPh>
    <rPh sb="10" eb="12">
      <t>ショクイン</t>
    </rPh>
    <rPh sb="13" eb="15">
      <t>マドグチ</t>
    </rPh>
    <rPh sb="17" eb="19">
      <t>ケンム</t>
    </rPh>
    <phoneticPr fontId="2"/>
  </si>
  <si>
    <t>※「施設課主体」：各施設課において現場監理を行う場合に選択する。</t>
    <rPh sb="2" eb="5">
      <t>シセツカ</t>
    </rPh>
    <rPh sb="5" eb="7">
      <t>シュタイ</t>
    </rPh>
    <rPh sb="9" eb="10">
      <t>カク</t>
    </rPh>
    <rPh sb="10" eb="13">
      <t>シセツカ</t>
    </rPh>
    <rPh sb="17" eb="19">
      <t>ゲンバ</t>
    </rPh>
    <rPh sb="19" eb="21">
      <t>カンリ</t>
    </rPh>
    <rPh sb="22" eb="23">
      <t>オコナ</t>
    </rPh>
    <rPh sb="24" eb="26">
      <t>バアイ</t>
    </rPh>
    <rPh sb="27" eb="29">
      <t>センタク</t>
    </rPh>
    <phoneticPr fontId="2"/>
  </si>
  <si>
    <t>※「高専主体」：各高専にて現場監理を行い、施設課はスポット監理を行う場合に選択する。</t>
    <rPh sb="2" eb="4">
      <t>コウセン</t>
    </rPh>
    <rPh sb="4" eb="6">
      <t>シュタイ</t>
    </rPh>
    <rPh sb="8" eb="9">
      <t>カク</t>
    </rPh>
    <rPh sb="9" eb="11">
      <t>コウセン</t>
    </rPh>
    <rPh sb="13" eb="15">
      <t>ゲンバ</t>
    </rPh>
    <rPh sb="15" eb="17">
      <t>カンリ</t>
    </rPh>
    <rPh sb="18" eb="19">
      <t>オコナ</t>
    </rPh>
    <rPh sb="21" eb="24">
      <t>シセツカ</t>
    </rPh>
    <rPh sb="29" eb="31">
      <t>カンリ</t>
    </rPh>
    <rPh sb="32" eb="33">
      <t>オコナ</t>
    </rPh>
    <rPh sb="34" eb="36">
      <t>バアイ</t>
    </rPh>
    <rPh sb="37" eb="39">
      <t>センタク</t>
    </rPh>
    <phoneticPr fontId="2"/>
  </si>
  <si>
    <t>EV</t>
  </si>
  <si>
    <t>注意事項</t>
    <rPh sb="0" eb="2">
      <t>チュウイ</t>
    </rPh>
    <rPh sb="2" eb="4">
      <t>ジコウ</t>
    </rPh>
    <phoneticPr fontId="2"/>
  </si>
  <si>
    <t>※「Excelのオプション」→「詳細設定」→「次のシートで作業するときの表示設定」→「ゼロ値のセルにゼロを表示する」のチェックマークを外す。
　（全てのシートに適応させてください）</t>
    <rPh sb="16" eb="18">
      <t>ショウサイ</t>
    </rPh>
    <rPh sb="18" eb="20">
      <t>セッテイ</t>
    </rPh>
    <rPh sb="23" eb="24">
      <t>ツギ</t>
    </rPh>
    <rPh sb="29" eb="31">
      <t>サギョウ</t>
    </rPh>
    <rPh sb="36" eb="38">
      <t>ヒョウジ</t>
    </rPh>
    <rPh sb="38" eb="40">
      <t>セッテイ</t>
    </rPh>
    <rPh sb="45" eb="46">
      <t>チ</t>
    </rPh>
    <rPh sb="53" eb="55">
      <t>ヒョウジ</t>
    </rPh>
    <rPh sb="67" eb="68">
      <t>ハズ</t>
    </rPh>
    <rPh sb="73" eb="74">
      <t>スベ</t>
    </rPh>
    <rPh sb="80" eb="82">
      <t>テキオウ</t>
    </rPh>
    <phoneticPr fontId="2"/>
  </si>
  <si>
    <t>029-271-2819</t>
    <phoneticPr fontId="2"/>
  </si>
  <si>
    <t>0285-20-2133</t>
    <phoneticPr fontId="2"/>
  </si>
  <si>
    <t>0285-20-2881</t>
    <phoneticPr fontId="2"/>
  </si>
  <si>
    <t>027-254-9037</t>
    <phoneticPr fontId="2"/>
  </si>
  <si>
    <t>027-254-9045</t>
    <phoneticPr fontId="2"/>
  </si>
  <si>
    <t>0438-30-4029</t>
    <phoneticPr fontId="2"/>
  </si>
  <si>
    <t>0438-30-4033</t>
    <phoneticPr fontId="2"/>
  </si>
  <si>
    <t>042-668-5091</t>
    <phoneticPr fontId="2"/>
  </si>
  <si>
    <t>0258-34-9325</t>
    <phoneticPr fontId="2"/>
  </si>
  <si>
    <t>0258-34-9327</t>
    <phoneticPr fontId="2"/>
  </si>
  <si>
    <t>076-493-5496</t>
    <phoneticPr fontId="2"/>
  </si>
  <si>
    <t>076-493-5404</t>
    <phoneticPr fontId="2"/>
  </si>
  <si>
    <t>0766-86-5110</t>
    <phoneticPr fontId="2"/>
  </si>
  <si>
    <t>076-288-8025</t>
    <phoneticPr fontId="2"/>
  </si>
  <si>
    <t>TEL</t>
    <phoneticPr fontId="2"/>
  </si>
  <si>
    <t>FAX</t>
    <phoneticPr fontId="2"/>
  </si>
  <si>
    <t>0778-62-8207</t>
    <phoneticPr fontId="2"/>
  </si>
  <si>
    <t>0778-62-0155</t>
    <phoneticPr fontId="2"/>
  </si>
  <si>
    <t>026-295-7013</t>
    <phoneticPr fontId="2"/>
  </si>
  <si>
    <t>058-320-1238</t>
    <phoneticPr fontId="2"/>
  </si>
  <si>
    <t>058-320-1240</t>
    <phoneticPr fontId="2"/>
  </si>
  <si>
    <t>055-926-5726</t>
    <phoneticPr fontId="2"/>
  </si>
  <si>
    <t>055-926-5720</t>
    <phoneticPr fontId="2"/>
  </si>
  <si>
    <t>EV</t>
    <phoneticPr fontId="2"/>
  </si>
  <si>
    <t>0565-36-5909</t>
    <phoneticPr fontId="2"/>
  </si>
  <si>
    <t>0565-36-5921</t>
    <phoneticPr fontId="2"/>
  </si>
  <si>
    <t>0599-25-8024</t>
    <phoneticPr fontId="2"/>
  </si>
  <si>
    <t>0599-25-8026</t>
    <phoneticPr fontId="2"/>
  </si>
  <si>
    <t>059-368-1725</t>
    <phoneticPr fontId="2"/>
  </si>
  <si>
    <t>059-368-1728</t>
    <phoneticPr fontId="2"/>
  </si>
  <si>
    <t>0773-62-8874</t>
    <phoneticPr fontId="2"/>
  </si>
  <si>
    <t>0773-62-8879</t>
    <phoneticPr fontId="2"/>
  </si>
  <si>
    <t>078-946-6036</t>
    <phoneticPr fontId="2"/>
  </si>
  <si>
    <t>078-946-6041</t>
    <phoneticPr fontId="2"/>
  </si>
  <si>
    <t>：</t>
    <phoneticPr fontId="2"/>
  </si>
  <si>
    <t>0743-55-6026</t>
    <phoneticPr fontId="2"/>
  </si>
  <si>
    <t>0743-55-6029</t>
    <phoneticPr fontId="2"/>
  </si>
  <si>
    <t>0738-29-8228</t>
    <phoneticPr fontId="2"/>
  </si>
  <si>
    <t>0738-29-8239</t>
    <phoneticPr fontId="2"/>
  </si>
  <si>
    <t>0859-24-5014</t>
    <phoneticPr fontId="2"/>
  </si>
  <si>
    <t>0859-24-5019</t>
    <phoneticPr fontId="2"/>
  </si>
  <si>
    <t>0852-36-5124</t>
    <phoneticPr fontId="2"/>
  </si>
  <si>
    <t>0852-36-5129</t>
    <phoneticPr fontId="2"/>
  </si>
  <si>
    <t>0868-24-8224</t>
    <phoneticPr fontId="2"/>
  </si>
  <si>
    <t>0868-24-9405</t>
    <phoneticPr fontId="2"/>
  </si>
  <si>
    <t>0846-67-3016</t>
    <phoneticPr fontId="2"/>
  </si>
  <si>
    <t>0846-67-3017</t>
    <phoneticPr fontId="2"/>
  </si>
  <si>
    <t>0823-73-8412</t>
    <phoneticPr fontId="2"/>
  </si>
  <si>
    <t>0823-74-3479</t>
    <phoneticPr fontId="2"/>
  </si>
  <si>
    <t>0834-29-6226</t>
    <phoneticPr fontId="2"/>
  </si>
  <si>
    <t>0834-28-7605</t>
    <phoneticPr fontId="2"/>
  </si>
  <si>
    <t>0836-35-4972</t>
    <phoneticPr fontId="2"/>
  </si>
  <si>
    <t>0836-21-7117</t>
    <phoneticPr fontId="2"/>
  </si>
  <si>
    <t>0820-74-5465</t>
    <phoneticPr fontId="2"/>
  </si>
  <si>
    <t>0820-74-5553</t>
    <phoneticPr fontId="2"/>
  </si>
  <si>
    <t>0884-23-7125</t>
    <phoneticPr fontId="2"/>
  </si>
  <si>
    <t>0884-23-7198</t>
    <phoneticPr fontId="2"/>
  </si>
  <si>
    <t>087-869-3824</t>
    <phoneticPr fontId="2"/>
  </si>
  <si>
    <t>0875-83-8513</t>
    <phoneticPr fontId="2"/>
  </si>
  <si>
    <t>0875-83-7740</t>
    <phoneticPr fontId="2"/>
  </si>
  <si>
    <t>0897-37-7719</t>
    <phoneticPr fontId="2"/>
  </si>
  <si>
    <t>0897-37-7845</t>
    <phoneticPr fontId="2"/>
  </si>
  <si>
    <t>0897-77-4616</t>
    <phoneticPr fontId="2"/>
  </si>
  <si>
    <t>0897-77-4692</t>
    <phoneticPr fontId="2"/>
  </si>
  <si>
    <t>088-864-5616</t>
    <phoneticPr fontId="2"/>
  </si>
  <si>
    <t>088-864-5617</t>
    <phoneticPr fontId="2"/>
  </si>
  <si>
    <t>0942-35-9312</t>
    <phoneticPr fontId="2"/>
  </si>
  <si>
    <t>0942-35-9313</t>
    <phoneticPr fontId="2"/>
  </si>
  <si>
    <t>0944-53-8860</t>
    <phoneticPr fontId="2"/>
  </si>
  <si>
    <t>0994-53-8821</t>
    <phoneticPr fontId="2"/>
  </si>
  <si>
    <t>093-964-7224</t>
    <phoneticPr fontId="2"/>
  </si>
  <si>
    <t>093-964-7226</t>
    <phoneticPr fontId="2"/>
  </si>
  <si>
    <t>0956-34-8414</t>
    <phoneticPr fontId="2"/>
  </si>
  <si>
    <t>0956-34-8416</t>
    <phoneticPr fontId="2"/>
  </si>
  <si>
    <t>096-242-6148</t>
    <phoneticPr fontId="2"/>
  </si>
  <si>
    <t>096-242-5503</t>
    <phoneticPr fontId="2"/>
  </si>
  <si>
    <t>0965-53-1224</t>
    <phoneticPr fontId="2"/>
  </si>
  <si>
    <t>0965-53-1219</t>
    <phoneticPr fontId="2"/>
  </si>
  <si>
    <t>097-552-6249</t>
    <phoneticPr fontId="2"/>
  </si>
  <si>
    <t>097-552-6251</t>
    <phoneticPr fontId="2"/>
  </si>
  <si>
    <t>0986-47-1125</t>
    <phoneticPr fontId="2"/>
  </si>
  <si>
    <t>0986-47-1126</t>
    <phoneticPr fontId="2"/>
  </si>
  <si>
    <t>0995-42-9010</t>
    <phoneticPr fontId="2"/>
  </si>
  <si>
    <t>0995-43-4271</t>
    <phoneticPr fontId="2"/>
  </si>
  <si>
    <t>0980-55-4023</t>
    <phoneticPr fontId="2"/>
  </si>
  <si>
    <t>0980-55-4012</t>
    <phoneticPr fontId="2"/>
  </si>
  <si>
    <t>□□　××</t>
    <phoneticPr fontId="2"/>
  </si>
  <si>
    <t>□×　○○</t>
    <phoneticPr fontId="2"/>
  </si>
  <si>
    <t>▲　□×</t>
    <phoneticPr fontId="2"/>
  </si>
  <si>
    <t>333-333-3333</t>
    <phoneticPr fontId="2"/>
  </si>
  <si>
    <t>777-777-7777</t>
    <phoneticPr fontId="2"/>
  </si>
  <si>
    <t>□</t>
  </si>
  <si>
    <t>Ｐ　１</t>
  </si>
  <si>
    <t>Ｐ　２</t>
  </si>
  <si>
    <t>Ｐ　３</t>
  </si>
  <si>
    <t>Ｐ　４</t>
  </si>
  <si>
    <t>Ｐ　５</t>
  </si>
  <si>
    <t>Ｐ　６</t>
  </si>
  <si>
    <t>Ｐ　７</t>
  </si>
  <si>
    <t>Ｐ　８</t>
  </si>
  <si>
    <t>Ｐ　９</t>
  </si>
  <si>
    <t>Ｐ　１０</t>
  </si>
  <si>
    <t>Ｐ　１１</t>
  </si>
  <si>
    <t>Ｐ　１２</t>
  </si>
  <si>
    <t>Ｐ　１３</t>
  </si>
  <si>
    <t>Ｐ　１４</t>
  </si>
  <si>
    <t>Ｐ　１５</t>
  </si>
  <si>
    <t>Ｐ　１６</t>
  </si>
  <si>
    <t>Ｐ　１７</t>
  </si>
  <si>
    <t>Ｐ　１８</t>
  </si>
  <si>
    <t>Ｐ　１９</t>
  </si>
  <si>
    <t>Ｐ　２０</t>
  </si>
  <si>
    <t>Ｐ　２１</t>
  </si>
  <si>
    <t>Ｐ　２２</t>
  </si>
  <si>
    <t>Ｐ　２３</t>
  </si>
  <si>
    <t>Ｐ　２４</t>
  </si>
  <si>
    <t>Ｐ　２５</t>
  </si>
  <si>
    <t>※ページ数は「ページ設定」の「フッター」を利用し適宜設定を行う。</t>
    <rPh sb="4" eb="5">
      <t>スウ</t>
    </rPh>
    <rPh sb="10" eb="12">
      <t>セッテイ</t>
    </rPh>
    <rPh sb="21" eb="23">
      <t>リヨウ</t>
    </rPh>
    <rPh sb="24" eb="26">
      <t>テキギ</t>
    </rPh>
    <rPh sb="26" eb="28">
      <t>セッテイ</t>
    </rPh>
    <rPh sb="29" eb="30">
      <t>オコナ</t>
    </rPh>
    <phoneticPr fontId="2"/>
  </si>
  <si>
    <t>※　高専単独で現場監理を行う場合は、リスト選択を行わない。（「施設課主体」・「高専主体」どちらの表示でも可）</t>
    <rPh sb="2" eb="4">
      <t>コウセン</t>
    </rPh>
    <rPh sb="4" eb="6">
      <t>タンドク</t>
    </rPh>
    <rPh sb="7" eb="9">
      <t>ゲンバ</t>
    </rPh>
    <rPh sb="9" eb="11">
      <t>カンリ</t>
    </rPh>
    <rPh sb="12" eb="13">
      <t>オコナ</t>
    </rPh>
    <rPh sb="14" eb="16">
      <t>バアイ</t>
    </rPh>
    <rPh sb="21" eb="23">
      <t>センタク</t>
    </rPh>
    <rPh sb="24" eb="25">
      <t>オコナ</t>
    </rPh>
    <rPh sb="31" eb="34">
      <t>シセツカ</t>
    </rPh>
    <rPh sb="34" eb="36">
      <t>シュタイ</t>
    </rPh>
    <rPh sb="39" eb="41">
      <t>コウセン</t>
    </rPh>
    <rPh sb="41" eb="43">
      <t>シュタイ</t>
    </rPh>
    <rPh sb="48" eb="50">
      <t>ヒョウジ</t>
    </rPh>
    <rPh sb="52" eb="53">
      <t>カ</t>
    </rPh>
    <phoneticPr fontId="2"/>
  </si>
  <si>
    <t>日</t>
    <rPh sb="0" eb="1">
      <t>ニチ</t>
    </rPh>
    <phoneticPr fontId="2"/>
  </si>
  <si>
    <t>火</t>
    <rPh sb="0" eb="1">
      <t>カ</t>
    </rPh>
    <phoneticPr fontId="2"/>
  </si>
  <si>
    <t>水</t>
  </si>
  <si>
    <t>木</t>
  </si>
  <si>
    <t>金</t>
  </si>
  <si>
    <t>土</t>
  </si>
  <si>
    <t>00</t>
    <phoneticPr fontId="2"/>
  </si>
  <si>
    <t>05</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</si>
  <si>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</si>
  <si>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</si>
  <si>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</si>
  <si>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</si>
  <si>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</si>
  <si>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</si>
  <si>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</si>
  <si>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</si>
  <si>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</si>
  <si>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</si>
  <si>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←「施設課と共同」の場合は行を非表示とする。</t>
    <rPh sb="2" eb="5">
      <t>シセツカ</t>
    </rPh>
    <rPh sb="6" eb="8">
      <t>キョウドウ</t>
    </rPh>
    <phoneticPr fontId="2"/>
  </si>
  <si>
    <t>←「高専単独」の場合は行を非表示とする。</t>
    <phoneticPr fontId="2"/>
  </si>
  <si>
    <t>←「施設課と共同」の場合は行を非表示とする。</t>
    <phoneticPr fontId="2"/>
  </si>
  <si>
    <t>５．工事書類……………………………………………………………………………………</t>
    <rPh sb="2" eb="4">
      <t>コウジ</t>
    </rPh>
    <phoneticPr fontId="2"/>
  </si>
  <si>
    <t>１）工事書類一覧表</t>
    <rPh sb="2" eb="4">
      <t>コウジ</t>
    </rPh>
    <rPh sb="6" eb="9">
      <t>イチランヒョウ</t>
    </rPh>
    <phoneticPr fontId="2"/>
  </si>
  <si>
    <t>２）工事書類作成要領</t>
    <rPh sb="2" eb="4">
      <t>コウジ</t>
    </rPh>
    <phoneticPr fontId="2"/>
  </si>
  <si>
    <t>①　ロッカ－類　　</t>
    <phoneticPr fontId="2"/>
  </si>
  <si>
    <t xml:space="preserve">④　作　業　服  　 </t>
    <phoneticPr fontId="2"/>
  </si>
  <si>
    <t xml:space="preserve">⑦　長　　　靴 　  </t>
    <phoneticPr fontId="2"/>
  </si>
  <si>
    <t>機械</t>
    <phoneticPr fontId="2"/>
  </si>
  <si>
    <t>①  本工事特記仕様書，現場説明書，設計図面，質疑回答書</t>
    <phoneticPr fontId="2"/>
  </si>
  <si>
    <t>&lt;電気工事&gt;</t>
    <rPh sb="1" eb="3">
      <t>デンキ</t>
    </rPh>
    <phoneticPr fontId="2"/>
  </si>
  <si>
    <t>&lt;機械工事&gt;</t>
    <rPh sb="1" eb="3">
      <t>キカイ</t>
    </rPh>
    <rPh sb="3" eb="5">
      <t>コウジ</t>
    </rPh>
    <phoneticPr fontId="2"/>
  </si>
  <si>
    <t xml:space="preserve">②  公共建築工事標準仕様書（統一基準）（機械設備工事編） </t>
    <phoneticPr fontId="2"/>
  </si>
  <si>
    <t>③　公共建築改修工事標準仕様書（統一基準）（機械設備工事編）</t>
    <phoneticPr fontId="2"/>
  </si>
  <si>
    <t>③  公共建築改修工事標準仕様書（統一基準）（電気設備工事編）</t>
    <phoneticPr fontId="2"/>
  </si>
  <si>
    <t>④  公共建築設備工事標準図（統一基準）（電気設備工事編）</t>
    <phoneticPr fontId="2"/>
  </si>
  <si>
    <t>④　公共建築設備工事標準図（統一基準）（機械設備工事編）</t>
    <phoneticPr fontId="2"/>
  </si>
  <si>
    <t>⑤　文部科学省機械設備工事標準仕様書（特記基準）</t>
    <phoneticPr fontId="2"/>
  </si>
  <si>
    <t>⑤  文部科学省電気設備工事標準仕様書（特記基準）</t>
    <phoneticPr fontId="2"/>
  </si>
  <si>
    <t>⑥  文部科学省電気設備工事標準図（特記基準）</t>
    <phoneticPr fontId="2"/>
  </si>
  <si>
    <t>⑥　文部科学省機械設備工事標準図（特記基準）</t>
    <phoneticPr fontId="2"/>
  </si>
  <si>
    <t>②  公共建築工事標準仕様書（統一基準）（電気設備工事編）</t>
    <phoneticPr fontId="2"/>
  </si>
  <si>
    <t>087-869-3953</t>
    <phoneticPr fontId="2"/>
  </si>
  <si>
    <t>087-869-3954</t>
    <phoneticPr fontId="2"/>
  </si>
  <si>
    <t>宮城</t>
    <rPh sb="0" eb="2">
      <t>ミヤギ</t>
    </rPh>
    <phoneticPr fontId="2"/>
  </si>
  <si>
    <t>施設課</t>
  </si>
  <si>
    <t>北海道函館市戸倉町14番１号</t>
  </si>
  <si>
    <t>北海道苫小牧市字錦岡443番地</t>
    <rPh sb="0" eb="3">
      <t>ホッカイドウ</t>
    </rPh>
    <phoneticPr fontId="19"/>
  </si>
  <si>
    <t>北海道釧路市大楽毛西2丁目32番1号</t>
    <rPh sb="0" eb="3">
      <t>ホッカイドウ</t>
    </rPh>
    <phoneticPr fontId="19"/>
  </si>
  <si>
    <t>北海道旭川市春光台2条2丁目1番6号</t>
  </si>
  <si>
    <t>青森県八戸市田面木字上野平16-1</t>
  </si>
  <si>
    <t>岩手県一関市萩荘字高梨</t>
    <rPh sb="0" eb="3">
      <t>イワテケン</t>
    </rPh>
    <phoneticPr fontId="19"/>
  </si>
  <si>
    <t>宮城県名取市愛島塩手字野田山48</t>
  </si>
  <si>
    <t>宮城県仙台市青葉区愛子中央4丁目16番1号</t>
    <rPh sb="0" eb="3">
      <t>ミヤギケン</t>
    </rPh>
    <phoneticPr fontId="19"/>
  </si>
  <si>
    <t>秋田県秋田市飯島文京町１番１号</t>
  </si>
  <si>
    <t>山形県鶴岡市大字井岡字沢田104</t>
    <rPh sb="0" eb="3">
      <t>ヤマガタケン</t>
    </rPh>
    <rPh sb="3" eb="6">
      <t>ツルオカシ</t>
    </rPh>
    <rPh sb="6" eb="8">
      <t>オオアザ</t>
    </rPh>
    <rPh sb="8" eb="10">
      <t>イオカ</t>
    </rPh>
    <rPh sb="10" eb="11">
      <t>アザ</t>
    </rPh>
    <rPh sb="11" eb="13">
      <t>サワダ</t>
    </rPh>
    <phoneticPr fontId="19"/>
  </si>
  <si>
    <t>福島県いわき市平上荒川字長尾30</t>
  </si>
  <si>
    <t>茨城県ひたちなか市中根866</t>
  </si>
  <si>
    <t>栃木県小山市大字中久喜771</t>
  </si>
  <si>
    <t>群馬県前橋市鳥羽町580番地</t>
  </si>
  <si>
    <t>千葉県木更津市清見台東2丁目11番1号</t>
    <rPh sb="0" eb="3">
      <t>チバケン</t>
    </rPh>
    <phoneticPr fontId="19"/>
  </si>
  <si>
    <t>東京都八王子市椚田町1220-2</t>
  </si>
  <si>
    <t>新潟県長岡市西片貝町888番地</t>
  </si>
  <si>
    <t>富山県富山市本郷町13</t>
  </si>
  <si>
    <t>富山県射水市海老江練合1-2</t>
  </si>
  <si>
    <t>石川県河北郡津幡町北中条タ１</t>
  </si>
  <si>
    <t>福井県鯖江市下司町</t>
  </si>
  <si>
    <t>長野県長野市徳間716</t>
    <rPh sb="0" eb="3">
      <t>ナガノケン</t>
    </rPh>
    <phoneticPr fontId="19"/>
  </si>
  <si>
    <t>岐阜県本巣市上真桑2236-2</t>
  </si>
  <si>
    <t>静岡県沼津市大岡3600</t>
  </si>
  <si>
    <t>愛知県豊田市栄生町2-1</t>
  </si>
  <si>
    <t>三重県鳥羽市池上町1-1</t>
  </si>
  <si>
    <t>三重県鈴鹿市白子町</t>
  </si>
  <si>
    <t>京都府舞鶴市字白屋234番地</t>
  </si>
  <si>
    <t>兵庫県明石市魚住町西岡679番地の3</t>
  </si>
  <si>
    <t>奈良県大和郡山市矢田町22番地</t>
  </si>
  <si>
    <t>和歌山県御坊市名田町野島77</t>
  </si>
  <si>
    <t>鳥取県米子市彦名町4448</t>
  </si>
  <si>
    <t>島根県松江市西生馬町14-4</t>
  </si>
  <si>
    <t>岡山県津山市沼624-1</t>
  </si>
  <si>
    <t>広島県豊田郡大崎上島町東野4272-1</t>
  </si>
  <si>
    <t>広島県呉市阿賀南2-2-11</t>
  </si>
  <si>
    <t>山口県周南市学園台</t>
  </si>
  <si>
    <t>山口県宇部市常盤台2丁目14番1号</t>
    <rPh sb="10" eb="12">
      <t>チョウメ</t>
    </rPh>
    <rPh sb="14" eb="15">
      <t>バン</t>
    </rPh>
    <rPh sb="16" eb="17">
      <t>ゴウ</t>
    </rPh>
    <phoneticPr fontId="2"/>
  </si>
  <si>
    <t>山口県大島郡周防大島町大字小松1091番地1</t>
    <rPh sb="19" eb="21">
      <t>バンチ</t>
    </rPh>
    <phoneticPr fontId="2"/>
  </si>
  <si>
    <t>徳島県阿南市見能林町青木265</t>
  </si>
  <si>
    <r>
      <t>香川県高松市勅使町3</t>
    </r>
    <r>
      <rPr>
        <sz val="11"/>
        <rFont val="ＭＳ Ｐゴシック"/>
        <family val="3"/>
        <charset val="128"/>
      </rPr>
      <t>55番地</t>
    </r>
    <rPh sb="12" eb="14">
      <t>バンチ</t>
    </rPh>
    <phoneticPr fontId="2"/>
  </si>
  <si>
    <t>香川県三豊市詫間町香田551</t>
  </si>
  <si>
    <t>愛媛県新居浜市八雲町7-1</t>
  </si>
  <si>
    <t>愛媛県越智郡上島町弓削下弓削1000</t>
  </si>
  <si>
    <t>高知県南国市物部乙200-1</t>
  </si>
  <si>
    <t>福岡県久留米市小森野1-1-1</t>
  </si>
  <si>
    <t>福岡県大牟田市東萩尾町150</t>
    <rPh sb="0" eb="3">
      <t>フクオカケン</t>
    </rPh>
    <phoneticPr fontId="19"/>
  </si>
  <si>
    <t>福岡県北九州市小倉南区志井5丁目20番1号</t>
    <rPh sb="0" eb="3">
      <t>フクオカケン</t>
    </rPh>
    <phoneticPr fontId="19"/>
  </si>
  <si>
    <t>長崎県佐世保市沖新町1-1</t>
  </si>
  <si>
    <t>熊本県合志市須屋2659-2</t>
  </si>
  <si>
    <t>熊本県八代市平山新町2627</t>
  </si>
  <si>
    <t>大分県大分市大字牧1666番地</t>
    <rPh sb="0" eb="3">
      <t>オオイタケン</t>
    </rPh>
    <phoneticPr fontId="19"/>
  </si>
  <si>
    <t>宮崎県都城市吉尾町473-1</t>
    <rPh sb="0" eb="2">
      <t>ミヤザキ</t>
    </rPh>
    <rPh sb="2" eb="3">
      <t>ケン</t>
    </rPh>
    <phoneticPr fontId="19"/>
  </si>
  <si>
    <t>鹿児島県霧島市隼人町真孝1460-1</t>
  </si>
  <si>
    <t>沖縄県名護市辺野古905番地</t>
  </si>
  <si>
    <t>住所</t>
    <rPh sb="0" eb="2">
      <t>ジュウショ</t>
    </rPh>
    <phoneticPr fontId="2"/>
  </si>
  <si>
    <t>※表示に不都合がある場合は直接入力で修正する。</t>
    <rPh sb="1" eb="3">
      <t>ヒョウジ</t>
    </rPh>
    <rPh sb="4" eb="7">
      <t>フツゴウ</t>
    </rPh>
    <rPh sb="10" eb="12">
      <t>バアイ</t>
    </rPh>
    <rPh sb="13" eb="15">
      <t>チョクセツ</t>
    </rPh>
    <rPh sb="15" eb="17">
      <t>ニュウリョク</t>
    </rPh>
    <rPh sb="18" eb="20">
      <t>シュウセイ</t>
    </rPh>
    <phoneticPr fontId="2"/>
  </si>
  <si>
    <t xml:space="preserve"> ◎は，主任と監督職員(窓口)を兼務</t>
    <phoneticPr fontId="2"/>
  </si>
  <si>
    <t xml:space="preserve"> □は，監督職員</t>
    <phoneticPr fontId="2"/>
  </si>
  <si>
    <t xml:space="preserve"> ○は，監督職員(窓口)</t>
    <phoneticPr fontId="2"/>
  </si>
  <si>
    <t>↑印刷時にここを変更することで、各シート建電管の内容に自動で変更されます。</t>
    <rPh sb="1" eb="3">
      <t>インサツ</t>
    </rPh>
    <rPh sb="3" eb="4">
      <t>ジ</t>
    </rPh>
    <rPh sb="8" eb="10">
      <t>ヘンコウ</t>
    </rPh>
    <rPh sb="16" eb="17">
      <t>カク</t>
    </rPh>
    <rPh sb="20" eb="22">
      <t>ケンデン</t>
    </rPh>
    <rPh sb="22" eb="23">
      <t>カン</t>
    </rPh>
    <rPh sb="24" eb="26">
      <t>ナイヨウ</t>
    </rPh>
    <rPh sb="27" eb="29">
      <t>ジドウ</t>
    </rPh>
    <rPh sb="30" eb="32">
      <t>ヘンコウ</t>
    </rPh>
    <phoneticPr fontId="2"/>
  </si>
  <si>
    <t>記号は監理体制を示す。
※ ☆は，主任監督職員</t>
    <rPh sb="0" eb="2">
      <t>キゴウ</t>
    </rPh>
    <rPh sb="3" eb="5">
      <t>カンリ</t>
    </rPh>
    <rPh sb="5" eb="7">
      <t>タイセイ</t>
    </rPh>
    <rPh sb="8" eb="9">
      <t>シメ</t>
    </rPh>
    <phoneticPr fontId="2"/>
  </si>
  <si>
    <t>技術検査職員</t>
    <rPh sb="0" eb="2">
      <t>ギジュツ</t>
    </rPh>
    <rPh sb="2" eb="4">
      <t>ケンサ</t>
    </rPh>
    <rPh sb="4" eb="6">
      <t>ショクイン</t>
    </rPh>
    <phoneticPr fontId="2"/>
  </si>
  <si>
    <t>契約日</t>
    <rPh sb="0" eb="3">
      <t>ケイヤクビ</t>
    </rPh>
    <phoneticPr fontId="2"/>
  </si>
  <si>
    <t>着工日</t>
    <rPh sb="0" eb="3">
      <t>チャッコウビ</t>
    </rPh>
    <phoneticPr fontId="2"/>
  </si>
  <si>
    <t>完成期限</t>
    <rPh sb="0" eb="2">
      <t>カンセイ</t>
    </rPh>
    <rPh sb="2" eb="4">
      <t>キゲン</t>
    </rPh>
    <phoneticPr fontId="2"/>
  </si>
  <si>
    <t>１．一般事項</t>
  </si>
  <si>
    <t>&lt;建築工事&gt;</t>
    <phoneticPr fontId="2"/>
  </si>
  <si>
    <t>①　本工事特記仕様書，現場説明書，設計図面，質疑回答書</t>
    <phoneticPr fontId="2"/>
  </si>
  <si>
    <t xml:space="preserve">２．現場組織表                                                                                              </t>
  </si>
  <si>
    <t xml:space="preserve"> </t>
  </si>
  <si>
    <t>現場代理人</t>
  </si>
  <si>
    <t>監理・主任技術者</t>
  </si>
  <si>
    <t>補助担当者名</t>
  </si>
  <si>
    <t>【高専単独で監理する場合】</t>
  </si>
  <si>
    <t xml:space="preserve">   </t>
  </si>
  <si>
    <t>４．定例打合せ会関係</t>
  </si>
  <si>
    <t>定　例　打　合　せ　会</t>
  </si>
  <si>
    <t>出　席　者</t>
  </si>
  <si>
    <t>日　　　時</t>
  </si>
  <si>
    <t>資　料　等</t>
  </si>
  <si>
    <t>記録内容</t>
    <phoneticPr fontId="2"/>
  </si>
  <si>
    <t>工程表等</t>
    <phoneticPr fontId="2"/>
  </si>
  <si>
    <t>留意事項</t>
    <phoneticPr fontId="2"/>
  </si>
  <si>
    <t>年</t>
    <rPh sb="0" eb="1">
      <t>ネン</t>
    </rPh>
    <phoneticPr fontId="2"/>
  </si>
  <si>
    <t>月</t>
    <rPh sb="0" eb="1">
      <t>ガツ</t>
    </rPh>
    <phoneticPr fontId="2"/>
  </si>
  <si>
    <t>完成日</t>
    <rPh sb="0" eb="2">
      <t>カンセイ</t>
    </rPh>
    <rPh sb="2" eb="3">
      <t>ビ</t>
    </rPh>
    <phoneticPr fontId="2"/>
  </si>
  <si>
    <t>２．現場組織表</t>
    <phoneticPr fontId="2"/>
  </si>
  <si>
    <t>現場組織表</t>
    <rPh sb="0" eb="2">
      <t>ゲンバ</t>
    </rPh>
    <rPh sb="2" eb="4">
      <t>ソシキ</t>
    </rPh>
    <rPh sb="4" eb="5">
      <t>ヒョウ</t>
    </rPh>
    <phoneticPr fontId="2"/>
  </si>
  <si>
    <t>監理関係</t>
    <phoneticPr fontId="2"/>
  </si>
  <si>
    <t>独立行政法人国立高等専門学校機構</t>
    <phoneticPr fontId="2"/>
  </si>
  <si>
    <t>建築</t>
    <rPh sb="0" eb="2">
      <t>ケンチク</t>
    </rPh>
    <phoneticPr fontId="2"/>
  </si>
  <si>
    <t>電気設備</t>
    <rPh sb="0" eb="2">
      <t>デンキ</t>
    </rPh>
    <rPh sb="2" eb="4">
      <t>セツビ</t>
    </rPh>
    <phoneticPr fontId="2"/>
  </si>
  <si>
    <t xml:space="preserve">  監督職員</t>
    <phoneticPr fontId="2"/>
  </si>
  <si>
    <t>３．現場監理関係</t>
    <phoneticPr fontId="2"/>
  </si>
  <si>
    <t xml:space="preserve">③指示等  </t>
    <phoneticPr fontId="2"/>
  </si>
  <si>
    <t>Ⅱ．検査・立会・その他（技術検査・完成検査を除く）</t>
    <phoneticPr fontId="2"/>
  </si>
  <si>
    <t>－－－－－→</t>
    <phoneticPr fontId="2"/>
  </si>
  <si>
    <t>←－－－－－</t>
    <phoneticPr fontId="2"/>
  </si>
  <si>
    <t>Ⅰ．報告書・提出書類</t>
    <phoneticPr fontId="2"/>
  </si>
  <si>
    <t>①協議等</t>
    <rPh sb="1" eb="3">
      <t>キョウギ</t>
    </rPh>
    <rPh sb="3" eb="4">
      <t>トウ</t>
    </rPh>
    <phoneticPr fontId="2"/>
  </si>
  <si>
    <t>｜</t>
    <phoneticPr fontId="2"/>
  </si>
  <si>
    <t>↓</t>
    <phoneticPr fontId="2"/>
  </si>
  <si>
    <t>↑</t>
    <phoneticPr fontId="2"/>
  </si>
  <si>
    <t>－</t>
    <phoneticPr fontId="2"/>
  </si>
  <si>
    <t>┘</t>
    <phoneticPr fontId="2"/>
  </si>
  <si>
    <t>⑧検査</t>
    <rPh sb="1" eb="3">
      <t>ケンサ</t>
    </rPh>
    <phoneticPr fontId="2"/>
  </si>
  <si>
    <t>⑨復命</t>
    <rPh sb="1" eb="3">
      <t>フクメイ</t>
    </rPh>
    <phoneticPr fontId="2"/>
  </si>
  <si>
    <t>契約担当役</t>
    <rPh sb="0" eb="2">
      <t>ケイヤク</t>
    </rPh>
    <rPh sb="2" eb="4">
      <t>タントウ</t>
    </rPh>
    <rPh sb="4" eb="5">
      <t>ヤク</t>
    </rPh>
    <phoneticPr fontId="2"/>
  </si>
  <si>
    <t>①完成通知</t>
    <rPh sb="1" eb="3">
      <t>カンセイ</t>
    </rPh>
    <rPh sb="3" eb="5">
      <t>ツウチ</t>
    </rPh>
    <phoneticPr fontId="2"/>
  </si>
  <si>
    <t>（技術検査結果通知書）</t>
    <rPh sb="1" eb="3">
      <t>ギジュツ</t>
    </rPh>
    <rPh sb="3" eb="5">
      <t>ケンサ</t>
    </rPh>
    <rPh sb="5" eb="7">
      <t>ケッカ</t>
    </rPh>
    <rPh sb="7" eb="10">
      <t>ツウチショ</t>
    </rPh>
    <phoneticPr fontId="2"/>
  </si>
  <si>
    <t>⑤完成検査</t>
    <rPh sb="1" eb="3">
      <t>カンセイ</t>
    </rPh>
    <rPh sb="3" eb="5">
      <t>ケンサ</t>
    </rPh>
    <phoneticPr fontId="2"/>
  </si>
  <si>
    <t>⑥完成検査結果通知書</t>
    <rPh sb="1" eb="3">
      <t>カンセイ</t>
    </rPh>
    <rPh sb="3" eb="5">
      <t>ケンサ</t>
    </rPh>
    <rPh sb="5" eb="7">
      <t>ケッカ</t>
    </rPh>
    <rPh sb="7" eb="10">
      <t>ツウチショ</t>
    </rPh>
    <phoneticPr fontId="2"/>
  </si>
  <si>
    <t>②完成技術検査</t>
    <rPh sb="1" eb="3">
      <t>カンセイ</t>
    </rPh>
    <rPh sb="3" eb="5">
      <t>ギジュツ</t>
    </rPh>
    <rPh sb="5" eb="7">
      <t>ケンサ</t>
    </rPh>
    <phoneticPr fontId="2"/>
  </si>
  <si>
    <t>⑦検査調書</t>
    <rPh sb="1" eb="3">
      <t>ケンサ</t>
    </rPh>
    <rPh sb="3" eb="5">
      <t>チョウショ</t>
    </rPh>
    <phoneticPr fontId="2"/>
  </si>
  <si>
    <t>┌</t>
    <phoneticPr fontId="2"/>
  </si>
  <si>
    <t>検査検査</t>
    <rPh sb="0" eb="2">
      <t>ケンサ</t>
    </rPh>
    <rPh sb="2" eb="4">
      <t>ケンサ</t>
    </rPh>
    <phoneticPr fontId="2"/>
  </si>
  <si>
    <t>Ⅳ．協議・承諾・質疑</t>
    <rPh sb="2" eb="4">
      <t>キョウギ</t>
    </rPh>
    <rPh sb="5" eb="7">
      <t>ショウダク</t>
    </rPh>
    <rPh sb="8" eb="10">
      <t>シツギ</t>
    </rPh>
    <phoneticPr fontId="2"/>
  </si>
  <si>
    <t>Ⅴ．関連工事との協議・調整が必要な場合</t>
    <rPh sb="2" eb="4">
      <t>カンレン</t>
    </rPh>
    <rPh sb="4" eb="6">
      <t>コウジ</t>
    </rPh>
    <rPh sb="8" eb="10">
      <t>キョウギ</t>
    </rPh>
    <rPh sb="11" eb="13">
      <t>チョウセイ</t>
    </rPh>
    <rPh sb="14" eb="16">
      <t>ヒツヨウ</t>
    </rPh>
    <rPh sb="17" eb="19">
      <t>バアイ</t>
    </rPh>
    <phoneticPr fontId="2"/>
  </si>
  <si>
    <t>協</t>
    <rPh sb="0" eb="1">
      <t>キョウ</t>
    </rPh>
    <phoneticPr fontId="2"/>
  </si>
  <si>
    <t>議</t>
    <rPh sb="0" eb="1">
      <t>ギ</t>
    </rPh>
    <phoneticPr fontId="2"/>
  </si>
  <si>
    <t>調</t>
    <rPh sb="0" eb="1">
      <t>チョウ</t>
    </rPh>
    <phoneticPr fontId="2"/>
  </si>
  <si>
    <t>整</t>
    <rPh sb="0" eb="1">
      <t>ヒトシ</t>
    </rPh>
    <phoneticPr fontId="2"/>
  </si>
  <si>
    <t>⑧指示等</t>
    <rPh sb="1" eb="3">
      <t>シジ</t>
    </rPh>
    <rPh sb="3" eb="4">
      <t>トウ</t>
    </rPh>
    <phoneticPr fontId="2"/>
  </si>
  <si>
    <t>【高専単独で監理する場合】</t>
    <rPh sb="1" eb="3">
      <t>コウセン</t>
    </rPh>
    <rPh sb="3" eb="5">
      <t>タンドク</t>
    </rPh>
    <phoneticPr fontId="2"/>
  </si>
  <si>
    <t>③協議等</t>
    <rPh sb="1" eb="3">
      <t>キョウギ</t>
    </rPh>
    <rPh sb="3" eb="4">
      <t>トウ</t>
    </rPh>
    <phoneticPr fontId="2"/>
  </si>
  <si>
    <t xml:space="preserve"> ［　目　　　次　］</t>
    <phoneticPr fontId="2"/>
  </si>
  <si>
    <t>技術検査職員</t>
    <rPh sb="0" eb="2">
      <t>ギジュツ</t>
    </rPh>
    <rPh sb="2" eb="4">
      <t>ケンサ</t>
    </rPh>
    <phoneticPr fontId="2"/>
  </si>
  <si>
    <t>Ⅲ．技術検査等</t>
    <phoneticPr fontId="2"/>
  </si>
  <si>
    <t>Ⅳ．協議・承諾・質疑</t>
    <phoneticPr fontId="2"/>
  </si>
  <si>
    <t>Ⅴ．関連工事との協議・調整が必要な場合</t>
    <phoneticPr fontId="2"/>
  </si>
  <si>
    <t>③　公共建築改修工事標準仕様書（統一基準）（建築工事編）</t>
    <phoneticPr fontId="2"/>
  </si>
  <si>
    <t>関連工事
現場代理人</t>
    <rPh sb="0" eb="2">
      <t>カンレン</t>
    </rPh>
    <rPh sb="2" eb="4">
      <t>コウジ</t>
    </rPh>
    <phoneticPr fontId="2"/>
  </si>
  <si>
    <t>関連工事
現場代理人</t>
    <rPh sb="0" eb="2">
      <t>カンレン</t>
    </rPh>
    <rPh sb="2" eb="4">
      <t>コウジ</t>
    </rPh>
    <rPh sb="5" eb="7">
      <t>ゲンバ</t>
    </rPh>
    <rPh sb="7" eb="10">
      <t>ダイリニン</t>
    </rPh>
    <phoneticPr fontId="2"/>
  </si>
  <si>
    <t>－－－－→</t>
    <phoneticPr fontId="2"/>
  </si>
  <si>
    <t>←－－－－</t>
    <phoneticPr fontId="2"/>
  </si>
  <si>
    <t>（工事件名）</t>
    <rPh sb="1" eb="3">
      <t>コウジ</t>
    </rPh>
    <rPh sb="3" eb="5">
      <t>ケンメイ</t>
    </rPh>
    <phoneticPr fontId="2"/>
  </si>
  <si>
    <t>（現場代理人）</t>
    <rPh sb="1" eb="3">
      <t>ゲンバ</t>
    </rPh>
    <rPh sb="3" eb="6">
      <t>ダイリニン</t>
    </rPh>
    <phoneticPr fontId="2"/>
  </si>
  <si>
    <t>（契約日）</t>
    <rPh sb="1" eb="4">
      <t>ケイヤクビ</t>
    </rPh>
    <phoneticPr fontId="2"/>
  </si>
  <si>
    <t>（着工日）</t>
    <rPh sb="1" eb="4">
      <t>チャッコウビ</t>
    </rPh>
    <phoneticPr fontId="2"/>
  </si>
  <si>
    <t>（完成期限）</t>
    <rPh sb="1" eb="3">
      <t>カンセイ</t>
    </rPh>
    <rPh sb="3" eb="5">
      <t>キゲン</t>
    </rPh>
    <phoneticPr fontId="2"/>
  </si>
  <si>
    <t>項　　目</t>
    <rPh sb="0" eb="1">
      <t>コウ</t>
    </rPh>
    <rPh sb="3" eb="4">
      <t>メ</t>
    </rPh>
    <phoneticPr fontId="2"/>
  </si>
  <si>
    <t>種　　　　　　　　　　類</t>
  </si>
  <si>
    <t>写し</t>
    <rPh sb="0" eb="1">
      <t>ウツ</t>
    </rPh>
    <phoneticPr fontId="2"/>
  </si>
  <si>
    <t xml:space="preserve"> 監督職員通知</t>
    <rPh sb="1" eb="3">
      <t>カントク</t>
    </rPh>
    <rPh sb="3" eb="5">
      <t>ショクイン</t>
    </rPh>
    <rPh sb="5" eb="7">
      <t>ツウチ</t>
    </rPh>
    <phoneticPr fontId="2"/>
  </si>
  <si>
    <t>発注者より通知されたもの</t>
    <rPh sb="0" eb="3">
      <t>ハッチュウシャ</t>
    </rPh>
    <rPh sb="5" eb="7">
      <t>ツウチ</t>
    </rPh>
    <phoneticPr fontId="2"/>
  </si>
  <si>
    <t>工　    期：</t>
    <rPh sb="0" eb="1">
      <t>コウ</t>
    </rPh>
    <rPh sb="6" eb="7">
      <t>キ</t>
    </rPh>
    <phoneticPr fontId="2"/>
  </si>
  <si>
    <t>独立行政法人国立高等専門学校機構　久留米工業高等専門学校</t>
    <rPh sb="17" eb="20">
      <t>クルメ</t>
    </rPh>
    <rPh sb="20" eb="22">
      <t>コウギョウ</t>
    </rPh>
    <rPh sb="22" eb="24">
      <t>コウトウ</t>
    </rPh>
    <rPh sb="23" eb="24">
      <t>ショウコウ</t>
    </rPh>
    <phoneticPr fontId="2"/>
  </si>
  <si>
    <t>｛</t>
    <phoneticPr fontId="2"/>
  </si>
  <si>
    <t xml:space="preserve">⑦  建築工事監理指針　国土交通省大臣官房官庁営繕部監修 </t>
    <rPh sb="3" eb="5">
      <t>ケンチク</t>
    </rPh>
    <rPh sb="5" eb="7">
      <t>コウジ</t>
    </rPh>
    <rPh sb="7" eb="9">
      <t>カンリ</t>
    </rPh>
    <rPh sb="9" eb="11">
      <t>シシン</t>
    </rPh>
    <rPh sb="12" eb="14">
      <t>コクド</t>
    </rPh>
    <rPh sb="14" eb="17">
      <t>コウツウショウ</t>
    </rPh>
    <rPh sb="17" eb="19">
      <t>ダイジン</t>
    </rPh>
    <rPh sb="19" eb="21">
      <t>カンボウ</t>
    </rPh>
    <rPh sb="21" eb="23">
      <t>カンチョウ</t>
    </rPh>
    <rPh sb="23" eb="26">
      <t>エイゼンブ</t>
    </rPh>
    <rPh sb="26" eb="28">
      <t>カンシュウ</t>
    </rPh>
    <phoneticPr fontId="2"/>
  </si>
  <si>
    <t xml:space="preserve">⑦  電気設備工事監理指針　国土交通省大臣官房官庁営繕部監修 </t>
    <rPh sb="3" eb="5">
      <t>デンキ</t>
    </rPh>
    <rPh sb="5" eb="7">
      <t>セツビ</t>
    </rPh>
    <rPh sb="7" eb="9">
      <t>コウジ</t>
    </rPh>
    <rPh sb="9" eb="11">
      <t>カンリ</t>
    </rPh>
    <rPh sb="11" eb="13">
      <t>シシン</t>
    </rPh>
    <rPh sb="14" eb="16">
      <t>コクド</t>
    </rPh>
    <rPh sb="16" eb="19">
      <t>コウツウショウ</t>
    </rPh>
    <rPh sb="19" eb="21">
      <t>ダイジン</t>
    </rPh>
    <rPh sb="21" eb="23">
      <t>カンボウ</t>
    </rPh>
    <rPh sb="23" eb="25">
      <t>カンチョウ</t>
    </rPh>
    <rPh sb="25" eb="28">
      <t>エイゼンブ</t>
    </rPh>
    <rPh sb="28" eb="30">
      <t>カンシュウ</t>
    </rPh>
    <phoneticPr fontId="2"/>
  </si>
  <si>
    <t xml:space="preserve">⑦  機械設備工事監理指針　国土交通省大臣官房官庁営繕部監修 </t>
    <rPh sb="3" eb="5">
      <t>キカイ</t>
    </rPh>
    <rPh sb="5" eb="7">
      <t>セツビ</t>
    </rPh>
    <rPh sb="7" eb="9">
      <t>コウジ</t>
    </rPh>
    <rPh sb="9" eb="11">
      <t>カンリ</t>
    </rPh>
    <rPh sb="11" eb="13">
      <t>シシン</t>
    </rPh>
    <rPh sb="14" eb="16">
      <t>コクド</t>
    </rPh>
    <rPh sb="16" eb="19">
      <t>コウツウショウ</t>
    </rPh>
    <rPh sb="19" eb="21">
      <t>ダイジン</t>
    </rPh>
    <rPh sb="21" eb="23">
      <t>カンボウ</t>
    </rPh>
    <rPh sb="23" eb="25">
      <t>カンチョウ</t>
    </rPh>
    <rPh sb="25" eb="28">
      <t>エイゼンブ</t>
    </rPh>
    <rPh sb="28" eb="30">
      <t>カンシュウ</t>
    </rPh>
    <phoneticPr fontId="2"/>
  </si>
  <si>
    <t>香川高等専門学校</t>
    <rPh sb="0" eb="2">
      <t>カガワ</t>
    </rPh>
    <rPh sb="2" eb="4">
      <t>コウトウ</t>
    </rPh>
    <rPh sb="4" eb="6">
      <t>センモン</t>
    </rPh>
    <rPh sb="6" eb="8">
      <t>ガッコウ</t>
    </rPh>
    <phoneticPr fontId="2"/>
  </si>
  <si>
    <t>施設課施設管理係</t>
    <rPh sb="0" eb="2">
      <t>シセツ</t>
    </rPh>
    <rPh sb="2" eb="3">
      <t>カ</t>
    </rPh>
    <rPh sb="3" eb="5">
      <t>シセツ</t>
    </rPh>
    <rPh sb="5" eb="7">
      <t>カンリ</t>
    </rPh>
    <rPh sb="7" eb="8">
      <t>カカリ</t>
    </rPh>
    <phoneticPr fontId="2"/>
  </si>
  <si>
    <t>施設課施設係</t>
    <rPh sb="0" eb="2">
      <t>シセツ</t>
    </rPh>
    <rPh sb="2" eb="3">
      <t>カ</t>
    </rPh>
    <rPh sb="3" eb="6">
      <t>シセツガカリ</t>
    </rPh>
    <phoneticPr fontId="2"/>
  </si>
  <si>
    <t>独立行政法人国立高等専門学校機構　香川高等専門学校</t>
    <rPh sb="17" eb="19">
      <t>カガワ</t>
    </rPh>
    <rPh sb="19" eb="21">
      <t>コウトウ</t>
    </rPh>
    <rPh sb="21" eb="23">
      <t>センモン</t>
    </rPh>
    <rPh sb="23" eb="25">
      <t>ガッコウ</t>
    </rPh>
    <phoneticPr fontId="2"/>
  </si>
  <si>
    <t>独立行政法人国立高等専門学校機構　香川高等専門学校施設課</t>
    <rPh sb="19" eb="21">
      <t>コウトウ</t>
    </rPh>
    <rPh sb="21" eb="23">
      <t>センモン</t>
    </rPh>
    <rPh sb="23" eb="25">
      <t>ガッコウ</t>
    </rPh>
    <rPh sb="25" eb="28">
      <t>シセツカ</t>
    </rPh>
    <phoneticPr fontId="2"/>
  </si>
  <si>
    <t>087-869-3960</t>
    <phoneticPr fontId="2"/>
  </si>
  <si>
    <t>独立行政法人
国立高等専門学校機構
仙台高等専門学校施設課</t>
    <rPh sb="0" eb="2">
      <t>ドクリツ</t>
    </rPh>
    <rPh sb="2" eb="4">
      <t>ギョウセイ</t>
    </rPh>
    <rPh sb="4" eb="6">
      <t>ホウジン</t>
    </rPh>
    <rPh sb="7" eb="9">
      <t>コクリツ</t>
    </rPh>
    <rPh sb="9" eb="11">
      <t>コウトウ</t>
    </rPh>
    <rPh sb="11" eb="13">
      <t>センモン</t>
    </rPh>
    <rPh sb="13" eb="15">
      <t>ガッコウ</t>
    </rPh>
    <rPh sb="15" eb="17">
      <t>キコウ</t>
    </rPh>
    <rPh sb="18" eb="20">
      <t>センダイ</t>
    </rPh>
    <rPh sb="20" eb="22">
      <t>コウトウ</t>
    </rPh>
    <rPh sb="22" eb="24">
      <t>センモン</t>
    </rPh>
    <rPh sb="24" eb="26">
      <t>ガッコウ</t>
    </rPh>
    <rPh sb="26" eb="28">
      <t>シセツ</t>
    </rPh>
    <rPh sb="28" eb="29">
      <t>カ</t>
    </rPh>
    <phoneticPr fontId="2"/>
  </si>
  <si>
    <t>仙台高等専門学校</t>
    <rPh sb="0" eb="2">
      <t>センダイ</t>
    </rPh>
    <rPh sb="2" eb="4">
      <t>コウトウ</t>
    </rPh>
    <rPh sb="4" eb="6">
      <t>センモン</t>
    </rPh>
    <rPh sb="6" eb="8">
      <t>ガッコウ</t>
    </rPh>
    <phoneticPr fontId="2"/>
  </si>
  <si>
    <t>富山高等専門学校</t>
    <rPh sb="0" eb="2">
      <t>トヤマ</t>
    </rPh>
    <rPh sb="2" eb="4">
      <t>コウトウ</t>
    </rPh>
    <rPh sb="4" eb="6">
      <t>センモン</t>
    </rPh>
    <rPh sb="6" eb="8">
      <t>ガッコウ</t>
    </rPh>
    <phoneticPr fontId="2"/>
  </si>
  <si>
    <t>熊本高等専門学校</t>
    <rPh sb="0" eb="2">
      <t>クマモト</t>
    </rPh>
    <rPh sb="2" eb="4">
      <t>コウトウ</t>
    </rPh>
    <rPh sb="4" eb="6">
      <t>センモン</t>
    </rPh>
    <rPh sb="6" eb="8">
      <t>ガッコウ</t>
    </rPh>
    <phoneticPr fontId="2"/>
  </si>
  <si>
    <t xml:space="preserve"> 契約保証に関する書類</t>
    <rPh sb="9" eb="11">
      <t>ショルイ</t>
    </rPh>
    <phoneticPr fontId="2"/>
  </si>
  <si>
    <t>完成に関するもの</t>
    <rPh sb="0" eb="2">
      <t>カンセイ</t>
    </rPh>
    <rPh sb="3" eb="4">
      <t>カン</t>
    </rPh>
    <phoneticPr fontId="2"/>
  </si>
  <si>
    <t>工　程　表</t>
    <rPh sb="0" eb="1">
      <t>コウ</t>
    </rPh>
    <rPh sb="2" eb="3">
      <t>ホド</t>
    </rPh>
    <rPh sb="4" eb="5">
      <t>ヒョウ</t>
    </rPh>
    <phoneticPr fontId="2"/>
  </si>
  <si>
    <t>工事連絡書</t>
    <rPh sb="0" eb="2">
      <t>コウジ</t>
    </rPh>
    <rPh sb="2" eb="5">
      <t>レンラクショ</t>
    </rPh>
    <phoneticPr fontId="2"/>
  </si>
  <si>
    <t>工事打合せ記録書</t>
    <rPh sb="0" eb="2">
      <t>コウジ</t>
    </rPh>
    <rPh sb="2" eb="4">
      <t>ウチアワ</t>
    </rPh>
    <rPh sb="5" eb="7">
      <t>キロク</t>
    </rPh>
    <rPh sb="7" eb="8">
      <t>ショ</t>
    </rPh>
    <phoneticPr fontId="2"/>
  </si>
  <si>
    <t>施工計画書</t>
    <rPh sb="0" eb="2">
      <t>セコウ</t>
    </rPh>
    <rPh sb="2" eb="5">
      <t>ケイカクショ</t>
    </rPh>
    <phoneticPr fontId="2"/>
  </si>
  <si>
    <t>自主検査報告書</t>
    <rPh sb="0" eb="2">
      <t>ジシュ</t>
    </rPh>
    <rPh sb="2" eb="4">
      <t>ケンサ</t>
    </rPh>
    <rPh sb="4" eb="7">
      <t>ホウコクショ</t>
    </rPh>
    <phoneticPr fontId="2"/>
  </si>
  <si>
    <t>再資源化完了報告書</t>
    <rPh sb="0" eb="1">
      <t>サイ</t>
    </rPh>
    <rPh sb="1" eb="4">
      <t>シゲンカ</t>
    </rPh>
    <rPh sb="4" eb="6">
      <t>カンリョウ</t>
    </rPh>
    <rPh sb="6" eb="9">
      <t>ホウコクショ</t>
    </rPh>
    <phoneticPr fontId="2"/>
  </si>
  <si>
    <t>社内検査報告書</t>
    <rPh sb="0" eb="2">
      <t>シャナイ</t>
    </rPh>
    <rPh sb="2" eb="4">
      <t>ケンサ</t>
    </rPh>
    <rPh sb="4" eb="7">
      <t>ホウコクショ</t>
    </rPh>
    <phoneticPr fontId="2"/>
  </si>
  <si>
    <t>社内検査手直し完了報告書</t>
    <rPh sb="0" eb="2">
      <t>シャナイ</t>
    </rPh>
    <rPh sb="2" eb="4">
      <t>ケンサ</t>
    </rPh>
    <rPh sb="4" eb="6">
      <t>テナオ</t>
    </rPh>
    <rPh sb="7" eb="9">
      <t>カンリョウ</t>
    </rPh>
    <rPh sb="9" eb="12">
      <t>ホウコクショ</t>
    </rPh>
    <phoneticPr fontId="2"/>
  </si>
  <si>
    <t xml:space="preserve"> 完成下検査報告書</t>
    <rPh sb="1" eb="3">
      <t>カンセイ</t>
    </rPh>
    <rPh sb="3" eb="4">
      <t>シタ</t>
    </rPh>
    <rPh sb="4" eb="6">
      <t>ケンサ</t>
    </rPh>
    <rPh sb="6" eb="9">
      <t>ホウコクショ</t>
    </rPh>
    <phoneticPr fontId="2"/>
  </si>
  <si>
    <t xml:space="preserve"> 完成下検査手直し完了報告書</t>
    <rPh sb="3" eb="4">
      <t>シタ</t>
    </rPh>
    <rPh sb="4" eb="6">
      <t>ケンサ</t>
    </rPh>
    <rPh sb="6" eb="8">
      <t>テナオ</t>
    </rPh>
    <rPh sb="9" eb="11">
      <t>カンリョウ</t>
    </rPh>
    <rPh sb="11" eb="14">
      <t>ホウコクショ</t>
    </rPh>
    <phoneticPr fontId="2"/>
  </si>
  <si>
    <t xml:space="preserve"> 保証書等</t>
    <rPh sb="1" eb="4">
      <t>ホショウショ</t>
    </rPh>
    <rPh sb="4" eb="5">
      <t>ナド</t>
    </rPh>
    <phoneticPr fontId="2"/>
  </si>
  <si>
    <t xml:space="preserve"> 保全指導書</t>
    <rPh sb="1" eb="3">
      <t>ホゼン</t>
    </rPh>
    <rPh sb="3" eb="6">
      <t>シドウショ</t>
    </rPh>
    <phoneticPr fontId="2"/>
  </si>
  <si>
    <t xml:space="preserve"> 工事日報</t>
    <rPh sb="1" eb="3">
      <t>コウジ</t>
    </rPh>
    <rPh sb="3" eb="5">
      <t>ニッポウ</t>
    </rPh>
    <phoneticPr fontId="2"/>
  </si>
  <si>
    <t>中山　美喜也</t>
    <rPh sb="0" eb="2">
      <t>ナカヤマ</t>
    </rPh>
    <rPh sb="3" eb="5">
      <t>ミキ</t>
    </rPh>
    <rPh sb="5" eb="6">
      <t>ヤ</t>
    </rPh>
    <phoneticPr fontId="2"/>
  </si>
  <si>
    <t>萩原　隆一</t>
    <rPh sb="0" eb="2">
      <t>ハギワラ</t>
    </rPh>
    <rPh sb="3" eb="5">
      <t>リュウイチ</t>
    </rPh>
    <phoneticPr fontId="2"/>
  </si>
  <si>
    <t>山谷　利明</t>
    <rPh sb="0" eb="2">
      <t>ヤマタニ</t>
    </rPh>
    <rPh sb="3" eb="5">
      <t>トシアキ</t>
    </rPh>
    <phoneticPr fontId="2"/>
  </si>
  <si>
    <t>五条　寿久</t>
    <rPh sb="0" eb="2">
      <t>ゴジョウ</t>
    </rPh>
    <rPh sb="3" eb="4">
      <t>ヒサシ</t>
    </rPh>
    <rPh sb="4" eb="5">
      <t>ヒサ</t>
    </rPh>
    <phoneticPr fontId="2"/>
  </si>
  <si>
    <t>横田　裕一</t>
    <rPh sb="0" eb="2">
      <t>ヨコタ</t>
    </rPh>
    <rPh sb="3" eb="5">
      <t>ユウイチ</t>
    </rPh>
    <phoneticPr fontId="2"/>
  </si>
  <si>
    <t>松田　政盛</t>
    <rPh sb="0" eb="2">
      <t>マツダ</t>
    </rPh>
    <rPh sb="3" eb="5">
      <t>マサモリ</t>
    </rPh>
    <phoneticPr fontId="2"/>
  </si>
  <si>
    <t>大平　和美</t>
    <rPh sb="0" eb="2">
      <t>オオヒラ</t>
    </rPh>
    <rPh sb="3" eb="5">
      <t>カズミ</t>
    </rPh>
    <phoneticPr fontId="2"/>
  </si>
  <si>
    <t>栗田　　耕</t>
    <rPh sb="0" eb="2">
      <t>クリタ</t>
    </rPh>
    <rPh sb="4" eb="5">
      <t>タガヤ</t>
    </rPh>
    <phoneticPr fontId="2"/>
  </si>
  <si>
    <t>今村　文昭</t>
    <rPh sb="0" eb="2">
      <t>イマムラ</t>
    </rPh>
    <rPh sb="3" eb="5">
      <t>フミアキ</t>
    </rPh>
    <phoneticPr fontId="2"/>
  </si>
  <si>
    <t>南部　元義</t>
    <rPh sb="0" eb="2">
      <t>ナンブ</t>
    </rPh>
    <rPh sb="3" eb="5">
      <t>モトヨシ</t>
    </rPh>
    <phoneticPr fontId="2"/>
  </si>
  <si>
    <t>今村　憲市</t>
    <rPh sb="0" eb="2">
      <t>イマムラ</t>
    </rPh>
    <rPh sb="3" eb="5">
      <t>ケンイチ</t>
    </rPh>
    <phoneticPr fontId="2"/>
  </si>
  <si>
    <t>独立行政法人国立高等専門学校機構　熊本高等専門学校</t>
    <rPh sb="17" eb="19">
      <t>クマモト</t>
    </rPh>
    <rPh sb="19" eb="21">
      <t>コウトウ</t>
    </rPh>
    <rPh sb="21" eb="23">
      <t>センモン</t>
    </rPh>
    <rPh sb="23" eb="25">
      <t>ガッコウ</t>
    </rPh>
    <phoneticPr fontId="2"/>
  </si>
  <si>
    <t>各工事受注者</t>
    <rPh sb="3" eb="5">
      <t>ジュチュウ</t>
    </rPh>
    <phoneticPr fontId="2"/>
  </si>
  <si>
    <t xml:space="preserve">    司　　会　 建築工事受注者現場代理人</t>
    <rPh sb="12" eb="14">
      <t>コウジ</t>
    </rPh>
    <rPh sb="14" eb="16">
      <t>ジュチュウ</t>
    </rPh>
    <phoneticPr fontId="2"/>
  </si>
  <si>
    <t xml:space="preserve">    工程表等    各受注者にて作成し複写の上全員に配付する。</t>
    <rPh sb="13" eb="16">
      <t>ジュチュウシャ</t>
    </rPh>
    <phoneticPr fontId="2"/>
  </si>
  <si>
    <t>受 注 者：</t>
    <rPh sb="0" eb="1">
      <t>ウケ</t>
    </rPh>
    <rPh sb="2" eb="3">
      <t>チュウ</t>
    </rPh>
    <phoneticPr fontId="2"/>
  </si>
  <si>
    <t>受注者</t>
    <rPh sb="0" eb="3">
      <t>ジュチュウシャ</t>
    </rPh>
    <phoneticPr fontId="2"/>
  </si>
  <si>
    <t>受注者</t>
    <phoneticPr fontId="2"/>
  </si>
  <si>
    <t>受注者</t>
    <rPh sb="2" eb="3">
      <t>シャ</t>
    </rPh>
    <phoneticPr fontId="2"/>
  </si>
  <si>
    <t>受注者関係（現場）</t>
    <rPh sb="3" eb="5">
      <t>カンケイ</t>
    </rPh>
    <rPh sb="6" eb="8">
      <t>ゲンバ</t>
    </rPh>
    <phoneticPr fontId="2"/>
  </si>
  <si>
    <t>受注者
現場代理人</t>
    <phoneticPr fontId="2"/>
  </si>
  <si>
    <t xml:space="preserve">   　但し，関連工事受注者と打合せる必要がある場合は，必要部数とする。</t>
  </si>
  <si>
    <t>受注者
現場代理人</t>
    <phoneticPr fontId="2"/>
  </si>
  <si>
    <t>受注者</t>
    <phoneticPr fontId="2"/>
  </si>
  <si>
    <t>（受注者）</t>
    <rPh sb="3" eb="4">
      <t>シャ</t>
    </rPh>
    <phoneticPr fontId="2"/>
  </si>
  <si>
    <t xml:space="preserve"> 下請負者通知書</t>
    <rPh sb="2" eb="4">
      <t>ウケオイ</t>
    </rPh>
    <phoneticPr fontId="2"/>
  </si>
  <si>
    <t xml:space="preserve"> 請負工事既済部分検査請求書</t>
    <rPh sb="1" eb="3">
      <t>ウケオイ</t>
    </rPh>
    <phoneticPr fontId="2"/>
  </si>
  <si>
    <t xml:space="preserve">    記　　録    各受注者にて記録する。</t>
    <rPh sb="13" eb="16">
      <t>ジュチュウシャ</t>
    </rPh>
    <phoneticPr fontId="2"/>
  </si>
  <si>
    <t xml:space="preserve"> 工事請負契約書</t>
    <rPh sb="3" eb="5">
      <t>ウケオイ</t>
    </rPh>
    <phoneticPr fontId="2"/>
  </si>
  <si>
    <t>○○高専○○エレベータ新営工事</t>
    <rPh sb="2" eb="4">
      <t>コウセン</t>
    </rPh>
    <rPh sb="11" eb="12">
      <t>シン</t>
    </rPh>
    <rPh sb="12" eb="13">
      <t>エイ</t>
    </rPh>
    <rPh sb="13" eb="15">
      <t>コウジ</t>
    </rPh>
    <phoneticPr fontId="2"/>
  </si>
  <si>
    <t>↓自動選択。不具合がある場合は、建築、電気、機械、ＥＶを直接入力</t>
    <rPh sb="1" eb="3">
      <t>ジドウ</t>
    </rPh>
    <rPh sb="3" eb="5">
      <t>センタク</t>
    </rPh>
    <rPh sb="6" eb="9">
      <t>フグアイ</t>
    </rPh>
    <rPh sb="12" eb="14">
      <t>バアイ</t>
    </rPh>
    <rPh sb="16" eb="18">
      <t>ケンチク</t>
    </rPh>
    <rPh sb="19" eb="21">
      <t>デンキ</t>
    </rPh>
    <rPh sb="22" eb="24">
      <t>キカイ</t>
    </rPh>
    <rPh sb="28" eb="30">
      <t>チョクセツ</t>
    </rPh>
    <rPh sb="30" eb="32">
      <t>ニュウリョク</t>
    </rPh>
    <phoneticPr fontId="2"/>
  </si>
  <si>
    <t>工事写真、工事写真帳、完成図CADデータを記録したCD又はDVD添付</t>
    <rPh sb="0" eb="2">
      <t>コウジ</t>
    </rPh>
    <rPh sb="2" eb="4">
      <t>シャシン</t>
    </rPh>
    <rPh sb="5" eb="7">
      <t>コウジ</t>
    </rPh>
    <rPh sb="7" eb="10">
      <t>シャシンチョウ</t>
    </rPh>
    <rPh sb="11" eb="13">
      <t>カンセイ</t>
    </rPh>
    <rPh sb="13" eb="14">
      <t>ズ</t>
    </rPh>
    <rPh sb="21" eb="23">
      <t>キロク</t>
    </rPh>
    <rPh sb="27" eb="28">
      <t>マタ</t>
    </rPh>
    <rPh sb="32" eb="34">
      <t>テンプ</t>
    </rPh>
    <phoneticPr fontId="2"/>
  </si>
  <si>
    <t>技術検査</t>
    <rPh sb="0" eb="2">
      <t>ギジュツ</t>
    </rPh>
    <rPh sb="2" eb="4">
      <t>ケンサ</t>
    </rPh>
    <phoneticPr fontId="2"/>
  </si>
  <si>
    <t xml:space="preserve"> 検査・立会い等</t>
    <rPh sb="4" eb="5">
      <t>タ</t>
    </rPh>
    <rPh sb="5" eb="6">
      <t>ア</t>
    </rPh>
    <rPh sb="7" eb="8">
      <t>トウ</t>
    </rPh>
    <phoneticPr fontId="2"/>
  </si>
  <si>
    <t>0144-67-0814</t>
    <phoneticPr fontId="2"/>
  </si>
  <si>
    <t>六家　英紀</t>
    <rPh sb="0" eb="1">
      <t>ロク</t>
    </rPh>
    <rPh sb="1" eb="2">
      <t>イエ</t>
    </rPh>
    <rPh sb="3" eb="5">
      <t>ヒデキ</t>
    </rPh>
    <phoneticPr fontId="2"/>
  </si>
  <si>
    <t>鈴木　惠子</t>
    <rPh sb="0" eb="2">
      <t>スズキ</t>
    </rPh>
    <phoneticPr fontId="2"/>
  </si>
  <si>
    <t>総務課調達・施設係</t>
    <rPh sb="0" eb="2">
      <t>ソウム</t>
    </rPh>
    <rPh sb="2" eb="3">
      <t>カ</t>
    </rPh>
    <rPh sb="3" eb="5">
      <t>チョウタツ</t>
    </rPh>
    <rPh sb="6" eb="8">
      <t>シセツ</t>
    </rPh>
    <rPh sb="8" eb="9">
      <t>カカリ</t>
    </rPh>
    <phoneticPr fontId="2"/>
  </si>
  <si>
    <t>橋本　美佐子</t>
    <rPh sb="0" eb="2">
      <t>ハシモト</t>
    </rPh>
    <rPh sb="3" eb="6">
      <t>ミサコ</t>
    </rPh>
    <phoneticPr fontId="2"/>
  </si>
  <si>
    <t>加藤　春夫</t>
    <rPh sb="0" eb="2">
      <t>カトウ</t>
    </rPh>
    <rPh sb="3" eb="5">
      <t>ハルオ</t>
    </rPh>
    <phoneticPr fontId="2"/>
  </si>
  <si>
    <t>022-381-0706</t>
    <phoneticPr fontId="2"/>
  </si>
  <si>
    <t>施設課施設係</t>
    <rPh sb="3" eb="5">
      <t>シセツ</t>
    </rPh>
    <rPh sb="5" eb="6">
      <t>カカリ</t>
    </rPh>
    <phoneticPr fontId="2"/>
  </si>
  <si>
    <t>石川　　勉</t>
    <rPh sb="0" eb="2">
      <t>イシカワ</t>
    </rPh>
    <rPh sb="4" eb="5">
      <t>ツトム</t>
    </rPh>
    <phoneticPr fontId="2"/>
  </si>
  <si>
    <t>土門　貞三</t>
    <rPh sb="0" eb="2">
      <t>ドモン</t>
    </rPh>
    <rPh sb="3" eb="4">
      <t>サダ</t>
    </rPh>
    <rPh sb="4" eb="5">
      <t>ミ</t>
    </rPh>
    <phoneticPr fontId="2"/>
  </si>
  <si>
    <t>石川　　白</t>
    <phoneticPr fontId="2"/>
  </si>
  <si>
    <t>029-271-2813</t>
    <phoneticPr fontId="2"/>
  </si>
  <si>
    <t>菅原　　章</t>
    <rPh sb="0" eb="2">
      <t>スガワラ</t>
    </rPh>
    <rPh sb="4" eb="5">
      <t>アキラ</t>
    </rPh>
    <phoneticPr fontId="2"/>
  </si>
  <si>
    <t>櫻井　孝幸</t>
    <rPh sb="0" eb="2">
      <t>サクライ</t>
    </rPh>
    <rPh sb="3" eb="5">
      <t>タカユキ</t>
    </rPh>
    <phoneticPr fontId="2"/>
  </si>
  <si>
    <t>渡邉　幸男</t>
    <rPh sb="0" eb="2">
      <t>ワタナベ</t>
    </rPh>
    <rPh sb="3" eb="5">
      <t>ユキオ</t>
    </rPh>
    <phoneticPr fontId="2"/>
  </si>
  <si>
    <t>042-668-5309</t>
    <phoneticPr fontId="2"/>
  </si>
  <si>
    <t>0766-86-5125</t>
    <phoneticPr fontId="2"/>
  </si>
  <si>
    <t>076-288-8014</t>
    <phoneticPr fontId="2"/>
  </si>
  <si>
    <t>米内　　治</t>
    <rPh sb="0" eb="1">
      <t>コメ</t>
    </rPh>
    <rPh sb="1" eb="2">
      <t>ウチ</t>
    </rPh>
    <rPh sb="4" eb="5">
      <t>オサム</t>
    </rPh>
    <phoneticPr fontId="2"/>
  </si>
  <si>
    <t>山本　直之</t>
    <rPh sb="0" eb="2">
      <t>ヤマモト</t>
    </rPh>
    <rPh sb="3" eb="5">
      <t>ナオユキ</t>
    </rPh>
    <phoneticPr fontId="2"/>
  </si>
  <si>
    <t>026-295-4356</t>
    <phoneticPr fontId="2"/>
  </si>
  <si>
    <t>田之上　裕治</t>
    <phoneticPr fontId="2"/>
  </si>
  <si>
    <t>柴川　芳範</t>
    <phoneticPr fontId="2"/>
  </si>
  <si>
    <t>柴田　祐司</t>
    <rPh sb="0" eb="2">
      <t>シバタ</t>
    </rPh>
    <rPh sb="3" eb="5">
      <t>ユウジ</t>
    </rPh>
    <phoneticPr fontId="2"/>
  </si>
  <si>
    <t>小野　栄津夫</t>
    <rPh sb="0" eb="2">
      <t>オノ</t>
    </rPh>
    <phoneticPr fontId="2"/>
  </si>
  <si>
    <t>仲　　茂也</t>
    <rPh sb="0" eb="1">
      <t>ナカ</t>
    </rPh>
    <rPh sb="3" eb="5">
      <t>シゲヤ</t>
    </rPh>
    <phoneticPr fontId="2"/>
  </si>
  <si>
    <t>小笠原　　守</t>
    <rPh sb="0" eb="3">
      <t>オガサワラ</t>
    </rPh>
    <rPh sb="5" eb="6">
      <t>マモル</t>
    </rPh>
    <phoneticPr fontId="2"/>
  </si>
  <si>
    <t>椿野　康弘</t>
    <rPh sb="0" eb="1">
      <t>ツバキ</t>
    </rPh>
    <rPh sb="1" eb="2">
      <t>ノ</t>
    </rPh>
    <rPh sb="3" eb="5">
      <t>ヤスヒロ</t>
    </rPh>
    <phoneticPr fontId="2"/>
  </si>
  <si>
    <t>田邉　鉄太郎</t>
    <rPh sb="0" eb="2">
      <t>タナベ</t>
    </rPh>
    <rPh sb="3" eb="6">
      <t>テツタロウ</t>
    </rPh>
    <phoneticPr fontId="2"/>
  </si>
  <si>
    <t>近藤　尚美</t>
    <rPh sb="0" eb="2">
      <t>コンドウ</t>
    </rPh>
    <rPh sb="3" eb="5">
      <t>ナオミ</t>
    </rPh>
    <phoneticPr fontId="2"/>
  </si>
  <si>
    <t>梅田　則好</t>
    <rPh sb="0" eb="2">
      <t>ウメダ</t>
    </rPh>
    <phoneticPr fontId="2"/>
  </si>
  <si>
    <t>黒田　伊久男</t>
    <rPh sb="0" eb="1">
      <t>クロ</t>
    </rPh>
    <rPh sb="1" eb="2">
      <t>タ</t>
    </rPh>
    <rPh sb="3" eb="6">
      <t>イクオ</t>
    </rPh>
    <phoneticPr fontId="2"/>
  </si>
  <si>
    <t>施設課施設係</t>
    <rPh sb="0" eb="2">
      <t>シセツ</t>
    </rPh>
    <rPh sb="2" eb="3">
      <t>カ</t>
    </rPh>
    <rPh sb="3" eb="5">
      <t>シセツ</t>
    </rPh>
    <rPh sb="5" eb="6">
      <t>カカリ</t>
    </rPh>
    <phoneticPr fontId="2"/>
  </si>
  <si>
    <t>今村　憲市</t>
    <rPh sb="0" eb="2">
      <t>イマムラ</t>
    </rPh>
    <phoneticPr fontId="2"/>
  </si>
  <si>
    <t>泉　　紀江</t>
    <rPh sb="0" eb="1">
      <t>イズミ</t>
    </rPh>
    <rPh sb="3" eb="5">
      <t>ノリエ</t>
    </rPh>
    <phoneticPr fontId="2"/>
  </si>
  <si>
    <t>三原　和宏</t>
    <rPh sb="0" eb="2">
      <t>ミハラ</t>
    </rPh>
    <rPh sb="3" eb="5">
      <t>カズヒロ</t>
    </rPh>
    <phoneticPr fontId="2"/>
  </si>
  <si>
    <t>宮成　隆明</t>
    <rPh sb="0" eb="2">
      <t>ミヤナリ</t>
    </rPh>
    <rPh sb="3" eb="5">
      <t>タカアキ</t>
    </rPh>
    <phoneticPr fontId="2"/>
  </si>
  <si>
    <t>管理課施設管理係</t>
    <rPh sb="0" eb="3">
      <t>カンリカ</t>
    </rPh>
    <phoneticPr fontId="2"/>
  </si>
  <si>
    <t>総務課会計室環境・施設係</t>
    <rPh sb="0" eb="3">
      <t>ソウムカ</t>
    </rPh>
    <rPh sb="3" eb="6">
      <t>カイケイシツ</t>
    </rPh>
    <rPh sb="6" eb="8">
      <t>カンキョウ</t>
    </rPh>
    <rPh sb="9" eb="11">
      <t>シセツ</t>
    </rPh>
    <rPh sb="11" eb="12">
      <t>カカリ</t>
    </rPh>
    <phoneticPr fontId="2"/>
  </si>
  <si>
    <t>管理課施設企画係</t>
    <rPh sb="3" eb="5">
      <t>シセツ</t>
    </rPh>
    <rPh sb="5" eb="7">
      <t>キカク</t>
    </rPh>
    <rPh sb="7" eb="8">
      <t>カカリ</t>
    </rPh>
    <phoneticPr fontId="2"/>
  </si>
  <si>
    <t>金城　邦光</t>
    <rPh sb="0" eb="2">
      <t>キンジョウ</t>
    </rPh>
    <rPh sb="3" eb="5">
      <t>クニミツ</t>
    </rPh>
    <phoneticPr fontId="2"/>
  </si>
  <si>
    <t>087-869-3955</t>
    <phoneticPr fontId="2"/>
  </si>
  <si>
    <t>022-381-0703</t>
    <phoneticPr fontId="2"/>
  </si>
  <si>
    <t>022-381-0704</t>
    <phoneticPr fontId="2"/>
  </si>
  <si>
    <t>022-381-0705</t>
    <phoneticPr fontId="2"/>
  </si>
  <si>
    <t>八戸高専調達・施設係</t>
    <rPh sb="0" eb="2">
      <t>ハチノヘ</t>
    </rPh>
    <rPh sb="2" eb="4">
      <t>コウセン</t>
    </rPh>
    <rPh sb="4" eb="6">
      <t>チョウタツ</t>
    </rPh>
    <rPh sb="7" eb="9">
      <t>シセツ</t>
    </rPh>
    <rPh sb="9" eb="10">
      <t>カカリ</t>
    </rPh>
    <phoneticPr fontId="2"/>
  </si>
  <si>
    <t>一関高専施設係</t>
    <rPh sb="0" eb="2">
      <t>イチノセキ</t>
    </rPh>
    <rPh sb="2" eb="4">
      <t>コウセン</t>
    </rPh>
    <rPh sb="4" eb="6">
      <t>シセツ</t>
    </rPh>
    <rPh sb="6" eb="7">
      <t>カカリ</t>
    </rPh>
    <phoneticPr fontId="2"/>
  </si>
  <si>
    <t>秋田高専施設係</t>
    <rPh sb="0" eb="2">
      <t>アキタ</t>
    </rPh>
    <rPh sb="2" eb="4">
      <t>コウセン</t>
    </rPh>
    <rPh sb="4" eb="6">
      <t>シセツ</t>
    </rPh>
    <rPh sb="6" eb="7">
      <t>カカリ</t>
    </rPh>
    <phoneticPr fontId="2"/>
  </si>
  <si>
    <t>鶴岡高専施設係</t>
    <rPh sb="0" eb="2">
      <t>ツルオカ</t>
    </rPh>
    <rPh sb="2" eb="4">
      <t>コウセン</t>
    </rPh>
    <rPh sb="4" eb="6">
      <t>シセツ</t>
    </rPh>
    <rPh sb="6" eb="7">
      <t>カカリ</t>
    </rPh>
    <phoneticPr fontId="2"/>
  </si>
  <si>
    <t>福島高専施設管理係</t>
    <rPh sb="0" eb="2">
      <t>フクシマ</t>
    </rPh>
    <rPh sb="2" eb="4">
      <t>コウセン</t>
    </rPh>
    <rPh sb="4" eb="6">
      <t>シセツ</t>
    </rPh>
    <rPh sb="6" eb="8">
      <t>カンリ</t>
    </rPh>
    <rPh sb="8" eb="9">
      <t>カカリ</t>
    </rPh>
    <phoneticPr fontId="2"/>
  </si>
  <si>
    <t>茨城高専施設管理係</t>
    <rPh sb="0" eb="2">
      <t>イバラギ</t>
    </rPh>
    <rPh sb="2" eb="4">
      <t>コウセン</t>
    </rPh>
    <rPh sb="4" eb="6">
      <t>シセツ</t>
    </rPh>
    <rPh sb="6" eb="8">
      <t>カンリ</t>
    </rPh>
    <rPh sb="8" eb="9">
      <t>ガカリ</t>
    </rPh>
    <phoneticPr fontId="2"/>
  </si>
  <si>
    <t>小山高専施設係</t>
    <rPh sb="0" eb="2">
      <t>オヤマ</t>
    </rPh>
    <rPh sb="2" eb="4">
      <t>コウセン</t>
    </rPh>
    <rPh sb="4" eb="6">
      <t>シセツ</t>
    </rPh>
    <rPh sb="6" eb="7">
      <t>カカリ</t>
    </rPh>
    <phoneticPr fontId="2"/>
  </si>
  <si>
    <t>群馬高専施設管理係</t>
    <rPh sb="0" eb="2">
      <t>グンマ</t>
    </rPh>
    <rPh sb="2" eb="4">
      <t>コウセン</t>
    </rPh>
    <rPh sb="4" eb="6">
      <t>シセツ</t>
    </rPh>
    <rPh sb="6" eb="8">
      <t>カンリ</t>
    </rPh>
    <rPh sb="8" eb="9">
      <t>カカリ</t>
    </rPh>
    <phoneticPr fontId="2"/>
  </si>
  <si>
    <t>木更津高専施設係</t>
    <rPh sb="0" eb="1">
      <t>キ</t>
    </rPh>
    <rPh sb="1" eb="2">
      <t>サラ</t>
    </rPh>
    <rPh sb="2" eb="3">
      <t>ツ</t>
    </rPh>
    <rPh sb="3" eb="5">
      <t>コウセン</t>
    </rPh>
    <rPh sb="5" eb="7">
      <t>シセツ</t>
    </rPh>
    <rPh sb="7" eb="8">
      <t>カカリ</t>
    </rPh>
    <phoneticPr fontId="2"/>
  </si>
  <si>
    <t>東京高専施設係</t>
    <rPh sb="0" eb="2">
      <t>トウキョウ</t>
    </rPh>
    <rPh sb="2" eb="4">
      <t>コウセン</t>
    </rPh>
    <rPh sb="4" eb="6">
      <t>シセツ</t>
    </rPh>
    <rPh sb="6" eb="7">
      <t>カカリ</t>
    </rPh>
    <phoneticPr fontId="2"/>
  </si>
  <si>
    <t>長岡高専契約・施設グループ</t>
    <rPh sb="0" eb="2">
      <t>ナガオカ</t>
    </rPh>
    <rPh sb="2" eb="4">
      <t>コウセン</t>
    </rPh>
    <rPh sb="4" eb="6">
      <t>ケイヤク</t>
    </rPh>
    <rPh sb="7" eb="9">
      <t>シセツ</t>
    </rPh>
    <phoneticPr fontId="2"/>
  </si>
  <si>
    <t>石川高専施設係</t>
    <rPh sb="0" eb="2">
      <t>イシカワ</t>
    </rPh>
    <rPh sb="2" eb="4">
      <t>コウセン</t>
    </rPh>
    <rPh sb="4" eb="6">
      <t>シセツ</t>
    </rPh>
    <rPh sb="6" eb="7">
      <t>カカリ</t>
    </rPh>
    <phoneticPr fontId="2"/>
  </si>
  <si>
    <t>福井高専施設係</t>
    <rPh sb="0" eb="2">
      <t>フクイ</t>
    </rPh>
    <rPh sb="2" eb="4">
      <t>コウセン</t>
    </rPh>
    <rPh sb="4" eb="6">
      <t>シセツ</t>
    </rPh>
    <rPh sb="6" eb="7">
      <t>カカリ</t>
    </rPh>
    <phoneticPr fontId="2"/>
  </si>
  <si>
    <t>長野高専施設係</t>
    <rPh sb="0" eb="2">
      <t>ナガノ</t>
    </rPh>
    <rPh sb="2" eb="4">
      <t>コウセン</t>
    </rPh>
    <rPh sb="4" eb="6">
      <t>シセツ</t>
    </rPh>
    <rPh sb="6" eb="7">
      <t>カカリ</t>
    </rPh>
    <phoneticPr fontId="2"/>
  </si>
  <si>
    <t>岐阜高専資産管理係</t>
    <rPh sb="0" eb="2">
      <t>ギフ</t>
    </rPh>
    <rPh sb="2" eb="4">
      <t>コウセン</t>
    </rPh>
    <rPh sb="4" eb="6">
      <t>シサン</t>
    </rPh>
    <rPh sb="6" eb="8">
      <t>カンリ</t>
    </rPh>
    <rPh sb="8" eb="9">
      <t>カカリ</t>
    </rPh>
    <phoneticPr fontId="2"/>
  </si>
  <si>
    <t>沼津高専施設係</t>
    <rPh sb="0" eb="2">
      <t>ヌマヅ</t>
    </rPh>
    <rPh sb="2" eb="4">
      <t>コウセン</t>
    </rPh>
    <rPh sb="4" eb="7">
      <t>シセツガカリ</t>
    </rPh>
    <phoneticPr fontId="2"/>
  </si>
  <si>
    <t>豊田高専施設係</t>
    <rPh sb="0" eb="2">
      <t>トヨタ</t>
    </rPh>
    <rPh sb="2" eb="4">
      <t>コウセン</t>
    </rPh>
    <rPh sb="4" eb="6">
      <t>シセツ</t>
    </rPh>
    <rPh sb="6" eb="7">
      <t>カカリ</t>
    </rPh>
    <phoneticPr fontId="2"/>
  </si>
  <si>
    <t>鳥羽商船施設係</t>
    <rPh sb="0" eb="2">
      <t>トバ</t>
    </rPh>
    <rPh sb="2" eb="4">
      <t>ショウセン</t>
    </rPh>
    <rPh sb="4" eb="6">
      <t>シセツ</t>
    </rPh>
    <rPh sb="6" eb="7">
      <t>カカリ</t>
    </rPh>
    <phoneticPr fontId="2"/>
  </si>
  <si>
    <t>鈴鹿高専施設係</t>
    <rPh sb="0" eb="2">
      <t>スズカ</t>
    </rPh>
    <rPh sb="2" eb="4">
      <t>コウセン</t>
    </rPh>
    <rPh sb="4" eb="6">
      <t>シセツ</t>
    </rPh>
    <rPh sb="6" eb="7">
      <t>カカリ</t>
    </rPh>
    <phoneticPr fontId="2"/>
  </si>
  <si>
    <t>舞鶴高専施設係</t>
    <rPh sb="0" eb="1">
      <t>マイ</t>
    </rPh>
    <rPh sb="1" eb="2">
      <t>ツル</t>
    </rPh>
    <rPh sb="2" eb="4">
      <t>コウセン</t>
    </rPh>
    <rPh sb="4" eb="6">
      <t>シセツ</t>
    </rPh>
    <rPh sb="6" eb="7">
      <t>カカリ</t>
    </rPh>
    <phoneticPr fontId="2"/>
  </si>
  <si>
    <t>明石高専施設係</t>
    <rPh sb="0" eb="2">
      <t>アカシ</t>
    </rPh>
    <rPh sb="2" eb="4">
      <t>コウセン</t>
    </rPh>
    <rPh sb="4" eb="6">
      <t>シセツ</t>
    </rPh>
    <rPh sb="6" eb="7">
      <t>カカリ</t>
    </rPh>
    <phoneticPr fontId="2"/>
  </si>
  <si>
    <t>奈良高専施設係</t>
    <rPh sb="0" eb="2">
      <t>ナラ</t>
    </rPh>
    <rPh sb="2" eb="4">
      <t>コウセン</t>
    </rPh>
    <rPh sb="4" eb="6">
      <t>シセツ</t>
    </rPh>
    <rPh sb="6" eb="7">
      <t>カカリ</t>
    </rPh>
    <phoneticPr fontId="2"/>
  </si>
  <si>
    <t>和歌山高専施設係</t>
    <rPh sb="0" eb="3">
      <t>ワカヤマ</t>
    </rPh>
    <rPh sb="3" eb="5">
      <t>コウセン</t>
    </rPh>
    <rPh sb="5" eb="8">
      <t>シセツガカリ</t>
    </rPh>
    <phoneticPr fontId="2"/>
  </si>
  <si>
    <t>米子高専施設係</t>
    <rPh sb="0" eb="2">
      <t>ヨナゴ</t>
    </rPh>
    <rPh sb="2" eb="4">
      <t>コウセン</t>
    </rPh>
    <rPh sb="4" eb="6">
      <t>シセツ</t>
    </rPh>
    <rPh sb="6" eb="7">
      <t>カカリ</t>
    </rPh>
    <phoneticPr fontId="2"/>
  </si>
  <si>
    <t>松江高専環境・施設係</t>
    <rPh sb="0" eb="2">
      <t>マツエ</t>
    </rPh>
    <rPh sb="2" eb="4">
      <t>コウセン</t>
    </rPh>
    <rPh sb="4" eb="6">
      <t>カンキョウ</t>
    </rPh>
    <rPh sb="7" eb="9">
      <t>シセツ</t>
    </rPh>
    <rPh sb="9" eb="10">
      <t>カカリ</t>
    </rPh>
    <phoneticPr fontId="2"/>
  </si>
  <si>
    <t>津山高専施設係</t>
    <rPh sb="0" eb="2">
      <t>ツヤマ</t>
    </rPh>
    <rPh sb="2" eb="4">
      <t>コウセン</t>
    </rPh>
    <rPh sb="4" eb="6">
      <t>シセツ</t>
    </rPh>
    <rPh sb="6" eb="7">
      <t>カカリ</t>
    </rPh>
    <phoneticPr fontId="2"/>
  </si>
  <si>
    <t>広島商船施設係</t>
    <rPh sb="0" eb="2">
      <t>ヒロシマ</t>
    </rPh>
    <rPh sb="2" eb="4">
      <t>ショウセン</t>
    </rPh>
    <rPh sb="4" eb="6">
      <t>シセツ</t>
    </rPh>
    <rPh sb="6" eb="7">
      <t>カカリ</t>
    </rPh>
    <phoneticPr fontId="2"/>
  </si>
  <si>
    <t>呉高専施設係</t>
    <rPh sb="0" eb="1">
      <t>クレ</t>
    </rPh>
    <rPh sb="1" eb="3">
      <t>コウセン</t>
    </rPh>
    <rPh sb="3" eb="5">
      <t>シセツ</t>
    </rPh>
    <rPh sb="5" eb="6">
      <t>カカリ</t>
    </rPh>
    <phoneticPr fontId="2"/>
  </si>
  <si>
    <t>徳山高専施設係</t>
    <rPh sb="0" eb="2">
      <t>トクヤマ</t>
    </rPh>
    <rPh sb="2" eb="4">
      <t>コウセン</t>
    </rPh>
    <rPh sb="4" eb="6">
      <t>シセツ</t>
    </rPh>
    <rPh sb="6" eb="7">
      <t>カカリ</t>
    </rPh>
    <phoneticPr fontId="2"/>
  </si>
  <si>
    <t>宇部高専施設係</t>
    <rPh sb="0" eb="2">
      <t>ウベ</t>
    </rPh>
    <rPh sb="2" eb="4">
      <t>コウセン</t>
    </rPh>
    <rPh sb="4" eb="6">
      <t>シセツ</t>
    </rPh>
    <rPh sb="6" eb="7">
      <t>カカリ</t>
    </rPh>
    <phoneticPr fontId="2"/>
  </si>
  <si>
    <t>大島商船施設係</t>
    <rPh sb="0" eb="2">
      <t>オオシマ</t>
    </rPh>
    <rPh sb="2" eb="4">
      <t>ショウセン</t>
    </rPh>
    <rPh sb="4" eb="6">
      <t>シセツ</t>
    </rPh>
    <rPh sb="6" eb="7">
      <t>カカリ</t>
    </rPh>
    <phoneticPr fontId="2"/>
  </si>
  <si>
    <t>阿南高専施設係</t>
    <rPh sb="0" eb="2">
      <t>アナン</t>
    </rPh>
    <rPh sb="2" eb="4">
      <t>コウセン</t>
    </rPh>
    <rPh sb="4" eb="6">
      <t>シセツ</t>
    </rPh>
    <rPh sb="6" eb="7">
      <t>カカリ</t>
    </rPh>
    <phoneticPr fontId="2"/>
  </si>
  <si>
    <t>香川高専施設係</t>
    <rPh sb="0" eb="2">
      <t>カガワ</t>
    </rPh>
    <rPh sb="2" eb="4">
      <t>コウセン</t>
    </rPh>
    <rPh sb="4" eb="6">
      <t>シセツ</t>
    </rPh>
    <rPh sb="6" eb="7">
      <t>カカリ</t>
    </rPh>
    <phoneticPr fontId="2"/>
  </si>
  <si>
    <t>富山高専施設第二係</t>
    <rPh sb="0" eb="2">
      <t>トヤマ</t>
    </rPh>
    <rPh sb="4" eb="6">
      <t>シセツ</t>
    </rPh>
    <rPh sb="6" eb="8">
      <t>ダイニ</t>
    </rPh>
    <rPh sb="8" eb="9">
      <t>カカリ</t>
    </rPh>
    <phoneticPr fontId="2"/>
  </si>
  <si>
    <t>富山高専施設管理係</t>
    <rPh sb="0" eb="2">
      <t>トヤマ</t>
    </rPh>
    <rPh sb="4" eb="6">
      <t>シセツ</t>
    </rPh>
    <rPh sb="6" eb="8">
      <t>カンリ</t>
    </rPh>
    <rPh sb="8" eb="9">
      <t>カカリ</t>
    </rPh>
    <phoneticPr fontId="2"/>
  </si>
  <si>
    <t>仙台高専施設管理係</t>
    <rPh sb="0" eb="2">
      <t>センダイ</t>
    </rPh>
    <phoneticPr fontId="2"/>
  </si>
  <si>
    <t>仙台高専施設係</t>
    <rPh sb="0" eb="2">
      <t>センダイ</t>
    </rPh>
    <rPh sb="4" eb="7">
      <t>シセツガカリ</t>
    </rPh>
    <phoneticPr fontId="2"/>
  </si>
  <si>
    <t>新居浜高専施設係</t>
    <rPh sb="0" eb="3">
      <t>ニイハマ</t>
    </rPh>
    <rPh sb="3" eb="5">
      <t>コウセン</t>
    </rPh>
    <rPh sb="5" eb="7">
      <t>シセツ</t>
    </rPh>
    <rPh sb="7" eb="8">
      <t>カカリ</t>
    </rPh>
    <phoneticPr fontId="2"/>
  </si>
  <si>
    <t>弓削商船施設係</t>
    <rPh sb="0" eb="2">
      <t>ユゲ</t>
    </rPh>
    <rPh sb="2" eb="4">
      <t>ショウセン</t>
    </rPh>
    <rPh sb="4" eb="6">
      <t>シセツ</t>
    </rPh>
    <rPh sb="6" eb="7">
      <t>カカリ</t>
    </rPh>
    <phoneticPr fontId="2"/>
  </si>
  <si>
    <t>高知高専施設係</t>
    <rPh sb="0" eb="2">
      <t>コウチ</t>
    </rPh>
    <rPh sb="2" eb="4">
      <t>コウセン</t>
    </rPh>
    <rPh sb="4" eb="6">
      <t>シセツ</t>
    </rPh>
    <rPh sb="6" eb="7">
      <t>カカリ</t>
    </rPh>
    <phoneticPr fontId="2"/>
  </si>
  <si>
    <t>久留米高専施設係</t>
    <rPh sb="0" eb="3">
      <t>クルメ</t>
    </rPh>
    <rPh sb="3" eb="5">
      <t>コウセン</t>
    </rPh>
    <rPh sb="5" eb="7">
      <t>シセツ</t>
    </rPh>
    <rPh sb="7" eb="8">
      <t>カカリ</t>
    </rPh>
    <phoneticPr fontId="2"/>
  </si>
  <si>
    <t>北九州高専施設係</t>
    <rPh sb="0" eb="3">
      <t>キタキュウシュウ</t>
    </rPh>
    <rPh sb="3" eb="5">
      <t>コウセン</t>
    </rPh>
    <rPh sb="5" eb="7">
      <t>シセツ</t>
    </rPh>
    <rPh sb="7" eb="8">
      <t>カカリ</t>
    </rPh>
    <phoneticPr fontId="2"/>
  </si>
  <si>
    <t>大分高専施設係</t>
    <rPh sb="0" eb="2">
      <t>オオイタ</t>
    </rPh>
    <rPh sb="2" eb="4">
      <t>コウセン</t>
    </rPh>
    <rPh sb="4" eb="6">
      <t>シセツ</t>
    </rPh>
    <rPh sb="6" eb="7">
      <t>カカリ</t>
    </rPh>
    <phoneticPr fontId="2"/>
  </si>
  <si>
    <t>都城高専施設係</t>
    <rPh sb="0" eb="2">
      <t>ミヤコノジョウ</t>
    </rPh>
    <rPh sb="2" eb="4">
      <t>コウセン</t>
    </rPh>
    <rPh sb="4" eb="6">
      <t>シセツ</t>
    </rPh>
    <rPh sb="6" eb="7">
      <t>カカリ</t>
    </rPh>
    <phoneticPr fontId="2"/>
  </si>
  <si>
    <t>沖縄高専施設係</t>
    <rPh sb="0" eb="2">
      <t>オキナワ</t>
    </rPh>
    <rPh sb="2" eb="4">
      <t>コウセン</t>
    </rPh>
    <rPh sb="4" eb="6">
      <t>シセツ</t>
    </rPh>
    <rPh sb="6" eb="7">
      <t>カカリ</t>
    </rPh>
    <phoneticPr fontId="2"/>
  </si>
  <si>
    <t>鹿児島高専施設係</t>
    <rPh sb="0" eb="3">
      <t>カゴシマ</t>
    </rPh>
    <rPh sb="3" eb="5">
      <t>コウセン</t>
    </rPh>
    <rPh sb="5" eb="7">
      <t>シセツ</t>
    </rPh>
    <rPh sb="7" eb="8">
      <t>カカリ</t>
    </rPh>
    <phoneticPr fontId="2"/>
  </si>
  <si>
    <t>熊本高専施設管理係</t>
    <rPh sb="0" eb="2">
      <t>クマモト</t>
    </rPh>
    <rPh sb="4" eb="6">
      <t>シセツ</t>
    </rPh>
    <rPh sb="6" eb="8">
      <t>カンリ</t>
    </rPh>
    <rPh sb="8" eb="9">
      <t>カカリ</t>
    </rPh>
    <phoneticPr fontId="2"/>
  </si>
  <si>
    <t>熊本高専門施設企画係</t>
    <rPh sb="0" eb="2">
      <t>クマモト</t>
    </rPh>
    <rPh sb="3" eb="5">
      <t>センモン</t>
    </rPh>
    <rPh sb="5" eb="7">
      <t>シセツ</t>
    </rPh>
    <rPh sb="7" eb="9">
      <t>キカク</t>
    </rPh>
    <rPh sb="9" eb="10">
      <t>カカリ</t>
    </rPh>
    <phoneticPr fontId="2"/>
  </si>
  <si>
    <t>有明高専施設係</t>
    <rPh sb="0" eb="2">
      <t>アリアケ</t>
    </rPh>
    <rPh sb="2" eb="4">
      <t>コウセン</t>
    </rPh>
    <rPh sb="4" eb="6">
      <t>シセツ</t>
    </rPh>
    <rPh sb="6" eb="7">
      <t>カカリ</t>
    </rPh>
    <phoneticPr fontId="2"/>
  </si>
  <si>
    <t>佐世保高専施設係</t>
    <rPh sb="0" eb="3">
      <t>サセボ</t>
    </rPh>
    <rPh sb="3" eb="5">
      <t>コウセン</t>
    </rPh>
    <rPh sb="5" eb="7">
      <t>シセツ</t>
    </rPh>
    <rPh sb="7" eb="8">
      <t>カカリ</t>
    </rPh>
    <phoneticPr fontId="2"/>
  </si>
  <si>
    <t>高専検査職員130401現在</t>
    <rPh sb="0" eb="2">
      <t>コウセン</t>
    </rPh>
    <rPh sb="2" eb="4">
      <t>ケンサ</t>
    </rPh>
    <rPh sb="4" eb="6">
      <t>ショクイン</t>
    </rPh>
    <rPh sb="12" eb="14">
      <t>ゲンザイ</t>
    </rPh>
    <phoneticPr fontId="2"/>
  </si>
  <si>
    <t>相内　征也</t>
    <rPh sb="0" eb="2">
      <t>アイウチ</t>
    </rPh>
    <rPh sb="3" eb="5">
      <t>マサヤ</t>
    </rPh>
    <phoneticPr fontId="2"/>
  </si>
  <si>
    <t>五十嵐　利光</t>
    <rPh sb="0" eb="3">
      <t>イガラシ</t>
    </rPh>
    <rPh sb="4" eb="6">
      <t>トシミツ</t>
    </rPh>
    <phoneticPr fontId="2"/>
  </si>
  <si>
    <t>竹山　富士男</t>
    <rPh sb="0" eb="2">
      <t>タケヤマ</t>
    </rPh>
    <rPh sb="3" eb="6">
      <t>フジオ</t>
    </rPh>
    <phoneticPr fontId="2"/>
  </si>
  <si>
    <t>伊藤　幹雄</t>
    <rPh sb="0" eb="2">
      <t>イトウ</t>
    </rPh>
    <rPh sb="3" eb="5">
      <t>ミキオ</t>
    </rPh>
    <phoneticPr fontId="2"/>
  </si>
  <si>
    <t>前田　輝伸</t>
    <rPh sb="0" eb="2">
      <t>マエダ</t>
    </rPh>
    <rPh sb="3" eb="4">
      <t>テル</t>
    </rPh>
    <rPh sb="4" eb="5">
      <t>ノブ</t>
    </rPh>
    <phoneticPr fontId="2"/>
  </si>
  <si>
    <t>藤田　時子</t>
    <rPh sb="0" eb="2">
      <t>フジタ</t>
    </rPh>
    <rPh sb="3" eb="5">
      <t>トキコ</t>
    </rPh>
    <phoneticPr fontId="2"/>
  </si>
  <si>
    <t>余村　豊</t>
    <rPh sb="0" eb="2">
      <t>ヨムラ</t>
    </rPh>
    <rPh sb="3" eb="4">
      <t>ユタカ</t>
    </rPh>
    <phoneticPr fontId="2"/>
  </si>
  <si>
    <t>嘉本　龍二</t>
    <rPh sb="0" eb="2">
      <t>ヨシモト</t>
    </rPh>
    <rPh sb="3" eb="5">
      <t>リュウジ</t>
    </rPh>
    <phoneticPr fontId="2"/>
  </si>
  <si>
    <t>貞野　修一郎</t>
    <rPh sb="0" eb="2">
      <t>サダノ</t>
    </rPh>
    <rPh sb="3" eb="6">
      <t>シュウイチロウ</t>
    </rPh>
    <phoneticPr fontId="2"/>
  </si>
  <si>
    <t>久保　拓史</t>
    <rPh sb="0" eb="2">
      <t>クボ</t>
    </rPh>
    <rPh sb="3" eb="5">
      <t>タクジ</t>
    </rPh>
    <phoneticPr fontId="2"/>
  </si>
  <si>
    <t>洲之内　善基</t>
    <rPh sb="0" eb="3">
      <t>スノウチ</t>
    </rPh>
    <rPh sb="4" eb="6">
      <t>ヨシキ</t>
    </rPh>
    <phoneticPr fontId="2"/>
  </si>
  <si>
    <t>遠藤　真一</t>
    <rPh sb="0" eb="2">
      <t>エンドウ</t>
    </rPh>
    <rPh sb="3" eb="5">
      <t>シンイチ</t>
    </rPh>
    <phoneticPr fontId="2"/>
  </si>
  <si>
    <t>永長　一平</t>
    <rPh sb="0" eb="1">
      <t>エイ</t>
    </rPh>
    <rPh sb="1" eb="2">
      <t>チョウ</t>
    </rPh>
    <rPh sb="3" eb="5">
      <t>カズヒラ</t>
    </rPh>
    <phoneticPr fontId="2"/>
  </si>
  <si>
    <t>　　また、特記仕様書において工事写真帳の提出について電子媒体と指定がある場合は、併せて提出する。</t>
    <rPh sb="40" eb="41">
      <t>アワ</t>
    </rPh>
    <rPh sb="43" eb="45">
      <t>テイシュツ</t>
    </rPh>
    <phoneticPr fontId="2"/>
  </si>
  <si>
    <t>　　電子媒体で提出する際は、各種資料をまとめて１枚のＣＤまたはＤＶＤに納めて納入すること。</t>
    <rPh sb="2" eb="4">
      <t>デンシ</t>
    </rPh>
    <rPh sb="4" eb="6">
      <t>バイタイ</t>
    </rPh>
    <rPh sb="7" eb="9">
      <t>テイシュツ</t>
    </rPh>
    <rPh sb="11" eb="12">
      <t>サイ</t>
    </rPh>
    <rPh sb="14" eb="16">
      <t>カクシュ</t>
    </rPh>
    <rPh sb="16" eb="18">
      <t>シリョウ</t>
    </rPh>
    <rPh sb="24" eb="25">
      <t>マイ</t>
    </rPh>
    <rPh sb="35" eb="36">
      <t>オサ</t>
    </rPh>
    <rPh sb="38" eb="40">
      <t>ノウニュウ</t>
    </rPh>
    <phoneticPr fontId="2"/>
  </si>
  <si>
    <t>※ＥＶは分離発注を行った場合、監理を機械で行う構成としている。最近は建築に包含発注が多い。</t>
    <rPh sb="4" eb="6">
      <t>ブンリ</t>
    </rPh>
    <rPh sb="6" eb="8">
      <t>ハッチュウ</t>
    </rPh>
    <rPh sb="9" eb="10">
      <t>オコナ</t>
    </rPh>
    <rPh sb="12" eb="14">
      <t>バアイ</t>
    </rPh>
    <rPh sb="15" eb="17">
      <t>カンリ</t>
    </rPh>
    <rPh sb="18" eb="20">
      <t>キカイ</t>
    </rPh>
    <rPh sb="21" eb="22">
      <t>オコナ</t>
    </rPh>
    <rPh sb="23" eb="25">
      <t>コウセイ</t>
    </rPh>
    <rPh sb="31" eb="33">
      <t>サイキン</t>
    </rPh>
    <rPh sb="34" eb="36">
      <t>ケンチク</t>
    </rPh>
    <rPh sb="37" eb="39">
      <t>ホウガン</t>
    </rPh>
    <rPh sb="39" eb="41">
      <t>ハッチュウ</t>
    </rPh>
    <rPh sb="42" eb="43">
      <t>オオ</t>
    </rPh>
    <phoneticPr fontId="2"/>
  </si>
  <si>
    <t>←窓口は強調表示となるように設定している。同工種で強調表示が２名に
　なる場合は、ミスがあると考える。
←施設課の枠は「高専単独」の場合は行を非表示とする。</t>
    <rPh sb="1" eb="3">
      <t>マドグチ</t>
    </rPh>
    <rPh sb="4" eb="6">
      <t>キョウチョウ</t>
    </rPh>
    <rPh sb="6" eb="8">
      <t>ヒョウジ</t>
    </rPh>
    <rPh sb="14" eb="16">
      <t>セッテイ</t>
    </rPh>
    <rPh sb="21" eb="22">
      <t>ドウ</t>
    </rPh>
    <rPh sb="22" eb="24">
      <t>コウシュ</t>
    </rPh>
    <rPh sb="25" eb="27">
      <t>キョウチョウ</t>
    </rPh>
    <rPh sb="27" eb="29">
      <t>ヒョウジ</t>
    </rPh>
    <rPh sb="31" eb="32">
      <t>メイ</t>
    </rPh>
    <rPh sb="37" eb="39">
      <t>バアイ</t>
    </rPh>
    <rPh sb="47" eb="48">
      <t>カンガ</t>
    </rPh>
    <rPh sb="53" eb="56">
      <t>シセツカ</t>
    </rPh>
    <rPh sb="57" eb="58">
      <t>ワク</t>
    </rPh>
    <rPh sb="60" eb="62">
      <t>コウセン</t>
    </rPh>
    <rPh sb="62" eb="64">
      <t>タンドク</t>
    </rPh>
    <rPh sb="66" eb="68">
      <t>バアイ</t>
    </rPh>
    <rPh sb="69" eb="70">
      <t>ギョウ</t>
    </rPh>
    <rPh sb="71" eb="74">
      <t>ヒヒョウジ</t>
    </rPh>
    <phoneticPr fontId="2"/>
  </si>
  <si>
    <t>３）完成検査時の書類確認</t>
    <rPh sb="2" eb="4">
      <t>カンセイ</t>
    </rPh>
    <rPh sb="4" eb="7">
      <t>ケンサジ</t>
    </rPh>
    <rPh sb="8" eb="10">
      <t>ショルイ</t>
    </rPh>
    <rPh sb="10" eb="12">
      <t>カクニン</t>
    </rPh>
    <phoneticPr fontId="2"/>
  </si>
  <si>
    <t>書類は工事書類一覧表の順に綴じ、項目毎で順にファイルに綴じること。書類のボリューム次第で</t>
    <rPh sb="0" eb="2">
      <t>ショルイ</t>
    </rPh>
    <rPh sb="3" eb="5">
      <t>コウジ</t>
    </rPh>
    <rPh sb="5" eb="7">
      <t>ショルイ</t>
    </rPh>
    <rPh sb="7" eb="10">
      <t>イチランヒョウ</t>
    </rPh>
    <rPh sb="11" eb="12">
      <t>ジュン</t>
    </rPh>
    <rPh sb="13" eb="14">
      <t>ト</t>
    </rPh>
    <rPh sb="16" eb="18">
      <t>コウモク</t>
    </rPh>
    <rPh sb="18" eb="19">
      <t>ゴト</t>
    </rPh>
    <rPh sb="20" eb="21">
      <t>ジュン</t>
    </rPh>
    <rPh sb="27" eb="28">
      <t>ト</t>
    </rPh>
    <rPh sb="33" eb="35">
      <t>ショルイ</t>
    </rPh>
    <rPh sb="41" eb="43">
      <t>シダイ</t>
    </rPh>
    <phoneticPr fontId="2"/>
  </si>
  <si>
    <t>一覧表の番号にてインデックスを作成し、検査時に確認しやすいようまとめ、自己チェックを行うこと。</t>
    <rPh sb="35" eb="37">
      <t>ジコ</t>
    </rPh>
    <rPh sb="42" eb="43">
      <t>オコナ</t>
    </rPh>
    <phoneticPr fontId="2"/>
  </si>
  <si>
    <t>本現場監理要領書類一覧表作成時に不要な書類へ取消線を付しているが、最終的に完成時に提出することの</t>
    <rPh sb="1" eb="3">
      <t>ゲンバ</t>
    </rPh>
    <rPh sb="33" eb="36">
      <t>サイシュウテキ</t>
    </rPh>
    <phoneticPr fontId="2"/>
  </si>
  <si>
    <t>許可書は発注者より発行</t>
    <rPh sb="0" eb="2">
      <t>キョカショ</t>
    </rPh>
    <rPh sb="3" eb="6">
      <t>ハッチュウシャ</t>
    </rPh>
    <rPh sb="8" eb="10">
      <t>ハッコウ</t>
    </rPh>
    <phoneticPr fontId="2"/>
  </si>
  <si>
    <t>※・・各許可願いに対する
　　　 許可書添付のこと</t>
    <rPh sb="2" eb="3">
      <t>カク</t>
    </rPh>
    <rPh sb="3" eb="4">
      <t>ネガ</t>
    </rPh>
    <rPh sb="6" eb="7">
      <t>タイ</t>
    </rPh>
    <rPh sb="9" eb="12">
      <t>キョカショ</t>
    </rPh>
    <rPh sb="17" eb="19">
      <t>テンプ</t>
    </rPh>
    <phoneticPr fontId="2"/>
  </si>
  <si>
    <t>採用された総合評価技術提案の履行確認</t>
    <rPh sb="0" eb="2">
      <t>サイヨウ</t>
    </rPh>
    <rPh sb="5" eb="7">
      <t>ソウゴウ</t>
    </rPh>
    <rPh sb="7" eb="9">
      <t>ヒョウカ</t>
    </rPh>
    <rPh sb="9" eb="11">
      <t>ギジュツ</t>
    </rPh>
    <rPh sb="11" eb="13">
      <t>テイアン</t>
    </rPh>
    <rPh sb="14" eb="16">
      <t>リコウ</t>
    </rPh>
    <rPh sb="16" eb="18">
      <t>カクニン</t>
    </rPh>
    <phoneticPr fontId="2"/>
  </si>
  <si>
    <t>前払に関するもの</t>
    <rPh sb="0" eb="2">
      <t>マエバラ</t>
    </rPh>
    <rPh sb="3" eb="4">
      <t>カン</t>
    </rPh>
    <phoneticPr fontId="2"/>
  </si>
  <si>
    <t>前払金保証に関する書類</t>
    <rPh sb="0" eb="1">
      <t>マエバラ</t>
    </rPh>
    <rPh sb="2" eb="3">
      <t>キン</t>
    </rPh>
    <rPh sb="3" eb="5">
      <t>ホショウ</t>
    </rPh>
    <rPh sb="6" eb="7">
      <t>カン</t>
    </rPh>
    <rPh sb="9" eb="11">
      <t>ショルイ</t>
    </rPh>
    <phoneticPr fontId="2"/>
  </si>
  <si>
    <t>前払金請求書</t>
    <rPh sb="0" eb="1">
      <t>マエバラ</t>
    </rPh>
    <rPh sb="2" eb="5">
      <t>セイキュウショ</t>
    </rPh>
    <phoneticPr fontId="2"/>
  </si>
  <si>
    <t>中間前払認定請求書</t>
    <rPh sb="0" eb="3">
      <t>チュウカンマエバラ</t>
    </rPh>
    <rPh sb="3" eb="5">
      <t>ニンテイ</t>
    </rPh>
    <rPh sb="5" eb="8">
      <t>セイキュウショ</t>
    </rPh>
    <phoneticPr fontId="2"/>
  </si>
  <si>
    <t>中間前払請求書</t>
    <rPh sb="0" eb="2">
      <t>チュウカンマエバラ</t>
    </rPh>
    <rPh sb="3" eb="6">
      <t>セイキュウショ</t>
    </rPh>
    <phoneticPr fontId="2"/>
  </si>
  <si>
    <t>銀行振込依頼書（前払用）</t>
    <rPh sb="8" eb="10">
      <t>マエバライ</t>
    </rPh>
    <rPh sb="10" eb="11">
      <t>ヨウ</t>
    </rPh>
    <phoneticPr fontId="2"/>
  </si>
  <si>
    <t>銀行振込依頼書（最終回払用）</t>
    <rPh sb="8" eb="11">
      <t>サイシュウカイ</t>
    </rPh>
    <rPh sb="11" eb="12">
      <t>バライ</t>
    </rPh>
    <rPh sb="12" eb="13">
      <t>ヨウ</t>
    </rPh>
    <phoneticPr fontId="2"/>
  </si>
  <si>
    <t>前払がある場合</t>
    <rPh sb="0" eb="2">
      <t>マエバライ</t>
    </rPh>
    <rPh sb="5" eb="7">
      <t>バアイ</t>
    </rPh>
    <phoneticPr fontId="2"/>
  </si>
  <si>
    <t>配置図・平面図
連名について同上</t>
    <rPh sb="0" eb="3">
      <t>ハイチズ</t>
    </rPh>
    <rPh sb="4" eb="7">
      <t>ヘイメンズ</t>
    </rPh>
    <rPh sb="8" eb="10">
      <t>レンメイ</t>
    </rPh>
    <rPh sb="14" eb="16">
      <t>ドウジョウ</t>
    </rPh>
    <phoneticPr fontId="2"/>
  </si>
  <si>
    <t>配置図
連名について同上</t>
    <rPh sb="0" eb="3">
      <t>ハイチズ</t>
    </rPh>
    <rPh sb="4" eb="6">
      <t>レンメイ</t>
    </rPh>
    <rPh sb="10" eb="12">
      <t>ドウジョウ</t>
    </rPh>
    <phoneticPr fontId="2"/>
  </si>
  <si>
    <t>配置図
連名について同上。</t>
    <rPh sb="0" eb="3">
      <t>ハイチズ</t>
    </rPh>
    <rPh sb="4" eb="6">
      <t>レンメイ</t>
    </rPh>
    <rPh sb="10" eb="12">
      <t>ドウジョウ</t>
    </rPh>
    <phoneticPr fontId="2"/>
  </si>
  <si>
    <t>契約書に記載がある場合</t>
    <rPh sb="0" eb="2">
      <t>ケイヤク</t>
    </rPh>
    <rPh sb="2" eb="3">
      <t>ショ</t>
    </rPh>
    <rPh sb="4" eb="6">
      <t>キサイ</t>
    </rPh>
    <rPh sb="9" eb="11">
      <t>バアイ</t>
    </rPh>
    <phoneticPr fontId="2"/>
  </si>
  <si>
    <t>発注者より完成検査結果通知後に提出</t>
    <rPh sb="0" eb="3">
      <t>ハッチュウシャ</t>
    </rPh>
    <rPh sb="5" eb="7">
      <t>カンセイ</t>
    </rPh>
    <rPh sb="7" eb="9">
      <t>ケンサ</t>
    </rPh>
    <rPh sb="9" eb="11">
      <t>ケッカ</t>
    </rPh>
    <rPh sb="11" eb="13">
      <t>ツウチ</t>
    </rPh>
    <rPh sb="13" eb="14">
      <t>ゴ</t>
    </rPh>
    <rPh sb="15" eb="17">
      <t>テイシュツ</t>
    </rPh>
    <phoneticPr fontId="2"/>
  </si>
  <si>
    <t>引渡書提出と同時で可。</t>
    <rPh sb="0" eb="2">
      <t>ヒキワタシ</t>
    </rPh>
    <rPh sb="2" eb="3">
      <t>ショ</t>
    </rPh>
    <rPh sb="3" eb="5">
      <t>テイシュツ</t>
    </rPh>
    <rPh sb="6" eb="8">
      <t>ドウジ</t>
    </rPh>
    <rPh sb="9" eb="10">
      <t>カ</t>
    </rPh>
    <phoneticPr fontId="2"/>
  </si>
  <si>
    <t>同上</t>
    <rPh sb="0" eb="2">
      <t>ドウジョウ</t>
    </rPh>
    <phoneticPr fontId="2"/>
  </si>
  <si>
    <t>該当する場合</t>
    <rPh sb="0" eb="2">
      <t>ガイトウ</t>
    </rPh>
    <rPh sb="4" eb="6">
      <t>バアイ</t>
    </rPh>
    <phoneticPr fontId="2"/>
  </si>
  <si>
    <t>中間前払がある場合</t>
    <rPh sb="0" eb="2">
      <t>チュウカン</t>
    </rPh>
    <rPh sb="2" eb="4">
      <t>マエバライ</t>
    </rPh>
    <rPh sb="7" eb="9">
      <t>バアイ</t>
    </rPh>
    <phoneticPr fontId="2"/>
  </si>
  <si>
    <t>前払い金口座に入金されないよう注意</t>
    <rPh sb="0" eb="2">
      <t>マエバラ</t>
    </rPh>
    <rPh sb="3" eb="4">
      <t>キン</t>
    </rPh>
    <rPh sb="4" eb="6">
      <t>コウザ</t>
    </rPh>
    <rPh sb="7" eb="9">
      <t>ニュウキン</t>
    </rPh>
    <rPh sb="15" eb="17">
      <t>チュウイ</t>
    </rPh>
    <phoneticPr fontId="2"/>
  </si>
  <si>
    <t>経歴書共、連名不可</t>
    <rPh sb="0" eb="3">
      <t>ケイレキショ</t>
    </rPh>
    <rPh sb="3" eb="4">
      <t>キョウ</t>
    </rPh>
    <rPh sb="5" eb="7">
      <t>レンメイ</t>
    </rPh>
    <rPh sb="7" eb="9">
      <t>フカ</t>
    </rPh>
    <phoneticPr fontId="2"/>
  </si>
  <si>
    <t>経歴書共、連名可
点検を行った記録を整理</t>
    <rPh sb="0" eb="3">
      <t>ケイレキショ</t>
    </rPh>
    <rPh sb="3" eb="4">
      <t>キョウ</t>
    </rPh>
    <rPh sb="5" eb="7">
      <t>レンメイ</t>
    </rPh>
    <rPh sb="7" eb="8">
      <t>カ</t>
    </rPh>
    <rPh sb="9" eb="11">
      <t>テンケン</t>
    </rPh>
    <rPh sb="12" eb="13">
      <t>オコナ</t>
    </rPh>
    <rPh sb="15" eb="17">
      <t>キロク</t>
    </rPh>
    <rPh sb="18" eb="20">
      <t>セイリ</t>
    </rPh>
    <phoneticPr fontId="2"/>
  </si>
  <si>
    <t>発生材の引き渡しを行う場合のみ必要</t>
    <rPh sb="0" eb="3">
      <t>ハッセイザイ</t>
    </rPh>
    <rPh sb="4" eb="5">
      <t>ヒ</t>
    </rPh>
    <rPh sb="6" eb="7">
      <t>ワタ</t>
    </rPh>
    <rPh sb="9" eb="10">
      <t>オコナ</t>
    </rPh>
    <rPh sb="11" eb="13">
      <t>バアイ</t>
    </rPh>
    <rPh sb="15" eb="17">
      <t>ヒツヨウ</t>
    </rPh>
    <phoneticPr fontId="2"/>
  </si>
  <si>
    <t>Ａ１又はA3版</t>
    <rPh sb="2" eb="3">
      <t>マタ</t>
    </rPh>
    <phoneticPr fontId="2"/>
  </si>
  <si>
    <t>予定に朱書き記入</t>
    <rPh sb="0" eb="2">
      <t>ヨテイ</t>
    </rPh>
    <phoneticPr fontId="2"/>
  </si>
  <si>
    <t>図面等
(着工前)</t>
    <rPh sb="0" eb="1">
      <t>ズ</t>
    </rPh>
    <rPh sb="1" eb="2">
      <t>オモテ</t>
    </rPh>
    <rPh sb="2" eb="3">
      <t>ナド</t>
    </rPh>
    <rPh sb="5" eb="8">
      <t>チャッコウマエ</t>
    </rPh>
    <phoneticPr fontId="2"/>
  </si>
  <si>
    <t>図面等
（完成時）</t>
    <rPh sb="0" eb="2">
      <t>ズメン</t>
    </rPh>
    <rPh sb="2" eb="3">
      <t>トウ</t>
    </rPh>
    <rPh sb="5" eb="8">
      <t>カンセイジ</t>
    </rPh>
    <phoneticPr fontId="2"/>
  </si>
  <si>
    <t>契約用</t>
    <phoneticPr fontId="2"/>
  </si>
  <si>
    <t>着工に関する物</t>
    <rPh sb="0" eb="2">
      <t>チャッコウ</t>
    </rPh>
    <rPh sb="3" eb="4">
      <t>カン</t>
    </rPh>
    <rPh sb="6" eb="7">
      <t>モノ</t>
    </rPh>
    <phoneticPr fontId="2"/>
  </si>
  <si>
    <t>下請け契約の都度適宜通知必要。
体系図更新も同時。</t>
    <rPh sb="0" eb="2">
      <t>シタウ</t>
    </rPh>
    <rPh sb="3" eb="5">
      <t>ケイヤク</t>
    </rPh>
    <rPh sb="6" eb="8">
      <t>ツド</t>
    </rPh>
    <rPh sb="8" eb="10">
      <t>テキギ</t>
    </rPh>
    <rPh sb="10" eb="12">
      <t>ツウチ</t>
    </rPh>
    <rPh sb="12" eb="14">
      <t>ヒツヨウ</t>
    </rPh>
    <rPh sb="16" eb="19">
      <t>タイケイズ</t>
    </rPh>
    <rPh sb="19" eb="21">
      <t>コウシン</t>
    </rPh>
    <rPh sb="22" eb="24">
      <t>ドウジ</t>
    </rPh>
    <phoneticPr fontId="2"/>
  </si>
  <si>
    <t>技術提案の
履行に関する物</t>
    <rPh sb="0" eb="2">
      <t>ギジュツ</t>
    </rPh>
    <rPh sb="2" eb="4">
      <t>テイアン</t>
    </rPh>
    <rPh sb="6" eb="8">
      <t>リコウ</t>
    </rPh>
    <rPh sb="9" eb="10">
      <t>カン</t>
    </rPh>
    <rPh sb="12" eb="13">
      <t>モノ</t>
    </rPh>
    <phoneticPr fontId="2"/>
  </si>
  <si>
    <t>施工図</t>
    <rPh sb="0" eb="3">
      <t>セコウズ</t>
    </rPh>
    <phoneticPr fontId="2"/>
  </si>
  <si>
    <t>施工の自主検査</t>
    <rPh sb="0" eb="2">
      <t>セコウ</t>
    </rPh>
    <rPh sb="3" eb="5">
      <t>ジシュ</t>
    </rPh>
    <rPh sb="5" eb="7">
      <t>ケンサ</t>
    </rPh>
    <phoneticPr fontId="2"/>
  </si>
  <si>
    <t>機材の自主検査</t>
    <rPh sb="0" eb="2">
      <t>キザイ</t>
    </rPh>
    <rPh sb="3" eb="5">
      <t>ジシュ</t>
    </rPh>
    <rPh sb="5" eb="7">
      <t>ケンサ</t>
    </rPh>
    <phoneticPr fontId="2"/>
  </si>
  <si>
    <t>施工計画書品質計画に基づく</t>
    <rPh sb="0" eb="2">
      <t>セコウ</t>
    </rPh>
    <rPh sb="2" eb="5">
      <t>ケイカクショ</t>
    </rPh>
    <rPh sb="5" eb="7">
      <t>ヒンシツ</t>
    </rPh>
    <rPh sb="7" eb="9">
      <t>ケイカク</t>
    </rPh>
    <rPh sb="10" eb="11">
      <t>モト</t>
    </rPh>
    <phoneticPr fontId="2"/>
  </si>
  <si>
    <t>施工要領図</t>
    <rPh sb="0" eb="2">
      <t>セコウ</t>
    </rPh>
    <rPh sb="2" eb="4">
      <t>ヨウリョウ</t>
    </rPh>
    <rPh sb="4" eb="5">
      <t>ズ</t>
    </rPh>
    <phoneticPr fontId="2"/>
  </si>
  <si>
    <t>必要に応じて作成</t>
    <rPh sb="0" eb="2">
      <t>ヒツヨウ</t>
    </rPh>
    <rPh sb="3" eb="4">
      <t>オウ</t>
    </rPh>
    <rPh sb="6" eb="8">
      <t>サクセイ</t>
    </rPh>
    <phoneticPr fontId="2"/>
  </si>
  <si>
    <t>A1判又はA3判　施工図</t>
    <rPh sb="2" eb="3">
      <t>バン</t>
    </rPh>
    <rPh sb="3" eb="4">
      <t>マタ</t>
    </rPh>
    <rPh sb="7" eb="8">
      <t>バン</t>
    </rPh>
    <rPh sb="9" eb="12">
      <t>セコウズ</t>
    </rPh>
    <phoneticPr fontId="2"/>
  </si>
  <si>
    <t>完成時の提出要否は特記仕様書参照</t>
    <rPh sb="0" eb="3">
      <t>カンセイジ</t>
    </rPh>
    <rPh sb="4" eb="6">
      <t>テイシュツ</t>
    </rPh>
    <rPh sb="6" eb="8">
      <t>ヨウヒ</t>
    </rPh>
    <rPh sb="9" eb="11">
      <t>トッキ</t>
    </rPh>
    <rPh sb="11" eb="14">
      <t>シヨウショ</t>
    </rPh>
    <rPh sb="14" eb="16">
      <t>サンショウ</t>
    </rPh>
    <phoneticPr fontId="2"/>
  </si>
  <si>
    <t>特記仕様書「完成時の提出」参照
電子データ要否も特記</t>
    <rPh sb="6" eb="9">
      <t>カンセイジ</t>
    </rPh>
    <rPh sb="10" eb="12">
      <t>テイシュツ</t>
    </rPh>
    <rPh sb="21" eb="23">
      <t>ヨウヒ</t>
    </rPh>
    <rPh sb="24" eb="26">
      <t>トッキ</t>
    </rPh>
    <phoneticPr fontId="2"/>
  </si>
  <si>
    <t>Ａ１判及びA３判 完成図（原図）</t>
    <rPh sb="3" eb="4">
      <t>オヨ</t>
    </rPh>
    <rPh sb="7" eb="8">
      <t>バン</t>
    </rPh>
    <rPh sb="13" eb="15">
      <t>ゲンズ</t>
    </rPh>
    <phoneticPr fontId="2"/>
  </si>
  <si>
    <t>完成図</t>
    <rPh sb="0" eb="2">
      <t>カンセイ</t>
    </rPh>
    <rPh sb="2" eb="3">
      <t>ズ</t>
    </rPh>
    <phoneticPr fontId="2"/>
  </si>
  <si>
    <t>Ａ１判又はA3判 朱書訂正図</t>
    <rPh sb="3" eb="4">
      <t>マタ</t>
    </rPh>
    <rPh sb="7" eb="8">
      <t>バン</t>
    </rPh>
    <phoneticPr fontId="2"/>
  </si>
  <si>
    <t>Ａ１判及びA３判 完成図
（黒表紙金文字製本及び仮製本）</t>
    <rPh sb="3" eb="4">
      <t>オヨ</t>
    </rPh>
    <rPh sb="7" eb="8">
      <t>バン</t>
    </rPh>
    <rPh sb="14" eb="15">
      <t>クロ</t>
    </rPh>
    <rPh sb="15" eb="17">
      <t>ビョウシ</t>
    </rPh>
    <rPh sb="17" eb="18">
      <t>キン</t>
    </rPh>
    <rPh sb="18" eb="20">
      <t>モジ</t>
    </rPh>
    <rPh sb="20" eb="22">
      <t>セイホン</t>
    </rPh>
    <rPh sb="22" eb="23">
      <t>オヨ</t>
    </rPh>
    <rPh sb="24" eb="25">
      <t>カリ</t>
    </rPh>
    <rPh sb="25" eb="27">
      <t>セイホン</t>
    </rPh>
    <phoneticPr fontId="2"/>
  </si>
  <si>
    <t>E票写しを綴じる</t>
    <rPh sb="1" eb="2">
      <t>ヒョウ</t>
    </rPh>
    <rPh sb="2" eb="3">
      <t>ウツ</t>
    </rPh>
    <rPh sb="5" eb="6">
      <t>ト</t>
    </rPh>
    <phoneticPr fontId="2"/>
  </si>
  <si>
    <t>監督職員実施分</t>
    <rPh sb="0" eb="2">
      <t>カントク</t>
    </rPh>
    <rPh sb="2" eb="4">
      <t>ショクイン</t>
    </rPh>
    <rPh sb="4" eb="7">
      <t>ジッシブン</t>
    </rPh>
    <phoneticPr fontId="2"/>
  </si>
  <si>
    <t>受領後本検査</t>
    <rPh sb="0" eb="3">
      <t>ジュリョウゴ</t>
    </rPh>
    <rPh sb="3" eb="4">
      <t>ホン</t>
    </rPh>
    <rPh sb="4" eb="6">
      <t>ケンサ</t>
    </rPh>
    <phoneticPr fontId="2"/>
  </si>
  <si>
    <t>完成検査で手直しの指摘を受けた場合に手直し完了時に提出</t>
    <rPh sb="0" eb="2">
      <t>カンセイ</t>
    </rPh>
    <rPh sb="2" eb="4">
      <t>ケンサ</t>
    </rPh>
    <rPh sb="5" eb="7">
      <t>テナオ</t>
    </rPh>
    <rPh sb="9" eb="11">
      <t>シテキ</t>
    </rPh>
    <rPh sb="12" eb="13">
      <t>ウ</t>
    </rPh>
    <rPh sb="15" eb="17">
      <t>バアイ</t>
    </rPh>
    <rPh sb="18" eb="20">
      <t>テナオ</t>
    </rPh>
    <rPh sb="21" eb="24">
      <t>カンリョウジ</t>
    </rPh>
    <rPh sb="25" eb="27">
      <t>テイシュツ</t>
    </rPh>
    <phoneticPr fontId="2"/>
  </si>
  <si>
    <t>○書類中、現場代理人の氏名欄があるものは押印をする。</t>
    <rPh sb="3" eb="4">
      <t>チュウ</t>
    </rPh>
    <rPh sb="13" eb="14">
      <t>ラン</t>
    </rPh>
    <phoneticPr fontId="2"/>
  </si>
  <si>
    <t>代理人・主任(監理)技術者とも
経歴書を添付</t>
    <rPh sb="0" eb="3">
      <t>ダイリニン</t>
    </rPh>
    <rPh sb="4" eb="6">
      <t>シュニン</t>
    </rPh>
    <rPh sb="7" eb="9">
      <t>カンリ</t>
    </rPh>
    <rPh sb="10" eb="13">
      <t>ギジュツシャ</t>
    </rPh>
    <rPh sb="16" eb="19">
      <t>ケイレキショ</t>
    </rPh>
    <rPh sb="20" eb="22">
      <t>テンプ</t>
    </rPh>
    <phoneticPr fontId="2"/>
  </si>
  <si>
    <t>５．工事書類</t>
    <phoneticPr fontId="2"/>
  </si>
  <si>
    <t>大分類</t>
    <rPh sb="0" eb="1">
      <t>ダイ</t>
    </rPh>
    <rPh sb="1" eb="3">
      <t>ブンルイ</t>
    </rPh>
    <phoneticPr fontId="2"/>
  </si>
  <si>
    <t>番号</t>
    <rPh sb="0" eb="2">
      <t>バンゴウ</t>
    </rPh>
    <phoneticPr fontId="2"/>
  </si>
  <si>
    <t>　（疑義、詳細については監督職員と十分協議の上作成する。）</t>
    <rPh sb="2" eb="4">
      <t>ギギ</t>
    </rPh>
    <phoneticPr fontId="2"/>
  </si>
  <si>
    <t>○書類の整理箱は，引き出し形（樹脂製又は補強入りダンボール）箱とし，正面に収納書類の一覧表を貼付ける。</t>
    <rPh sb="15" eb="17">
      <t>ジュシ</t>
    </rPh>
    <rPh sb="18" eb="19">
      <t>マタ</t>
    </rPh>
    <rPh sb="20" eb="22">
      <t>ホキョウ</t>
    </rPh>
    <rPh sb="22" eb="23">
      <t>イ</t>
    </rPh>
    <phoneticPr fontId="2"/>
  </si>
  <si>
    <t>　（サイズは監督職員に確認する。関連工事の現場代理人と調整し出来るだけ整理箱を同一形状とする。）</t>
    <rPh sb="6" eb="8">
      <t>カントク</t>
    </rPh>
    <rPh sb="8" eb="10">
      <t>ショクイン</t>
    </rPh>
    <rPh sb="11" eb="13">
      <t>カクニン</t>
    </rPh>
    <rPh sb="16" eb="18">
      <t>カンレン</t>
    </rPh>
    <rPh sb="18" eb="20">
      <t>コウジ</t>
    </rPh>
    <rPh sb="21" eb="23">
      <t>ゲンバ</t>
    </rPh>
    <rPh sb="23" eb="26">
      <t>ダイリニン</t>
    </rPh>
    <rPh sb="27" eb="29">
      <t>チョウセイ</t>
    </rPh>
    <rPh sb="30" eb="32">
      <t>デキ</t>
    </rPh>
    <rPh sb="35" eb="37">
      <t>セイリ</t>
    </rPh>
    <rPh sb="37" eb="38">
      <t>バコ</t>
    </rPh>
    <rPh sb="39" eb="41">
      <t>ドウイツ</t>
    </rPh>
    <rPh sb="41" eb="43">
      <t>ケイジョウ</t>
    </rPh>
    <phoneticPr fontId="2"/>
  </si>
  <si>
    <t>備　　　　　考</t>
    <phoneticPr fontId="2"/>
  </si>
  <si>
    <t>○書類一覧は，一般的な書類を並べている。必要に応じて追加及び削除を行うこと。</t>
    <rPh sb="1" eb="3">
      <t>ショルイ</t>
    </rPh>
    <rPh sb="3" eb="5">
      <t>イチラン</t>
    </rPh>
    <rPh sb="11" eb="13">
      <t>ショルイ</t>
    </rPh>
    <rPh sb="14" eb="15">
      <t>ナラ</t>
    </rPh>
    <rPh sb="20" eb="22">
      <t>ヒツヨウ</t>
    </rPh>
    <rPh sb="23" eb="24">
      <t>オウ</t>
    </rPh>
    <rPh sb="26" eb="28">
      <t>ツイカ</t>
    </rPh>
    <rPh sb="28" eb="29">
      <t>オヨ</t>
    </rPh>
    <rPh sb="30" eb="32">
      <t>サクジョ</t>
    </rPh>
    <rPh sb="33" eb="34">
      <t>オコナ</t>
    </rPh>
    <phoneticPr fontId="2"/>
  </si>
  <si>
    <t>※１　特記なき場合のファイル体裁は，A4版とする。</t>
    <phoneticPr fontId="2"/>
  </si>
  <si>
    <t>４）書類の保管について（参考）</t>
    <rPh sb="2" eb="4">
      <t>ショルイ</t>
    </rPh>
    <rPh sb="5" eb="7">
      <t>ホカン</t>
    </rPh>
    <rPh sb="12" eb="14">
      <t>サンコウ</t>
    </rPh>
    <phoneticPr fontId="2"/>
  </si>
  <si>
    <t>無かった書類（変更届、工期延長願い等）には任意で取消線を付し、ファイルの当該頁には該当なしのコメントを入れる。</t>
    <rPh sb="7" eb="10">
      <t>ヘンコウトドケ</t>
    </rPh>
    <rPh sb="11" eb="13">
      <t>コウキ</t>
    </rPh>
    <rPh sb="13" eb="15">
      <t>エンチョウ</t>
    </rPh>
    <rPh sb="15" eb="16">
      <t>ネガ</t>
    </rPh>
    <rPh sb="17" eb="18">
      <t>トウ</t>
    </rPh>
    <rPh sb="21" eb="23">
      <t>ニンイ</t>
    </rPh>
    <rPh sb="24" eb="27">
      <t>トリケシセン</t>
    </rPh>
    <rPh sb="28" eb="29">
      <t>フ</t>
    </rPh>
    <rPh sb="36" eb="38">
      <t>トウガイ</t>
    </rPh>
    <rPh sb="38" eb="39">
      <t>ページ</t>
    </rPh>
    <rPh sb="41" eb="43">
      <t>ガイトウ</t>
    </rPh>
    <rPh sb="51" eb="52">
      <t>イ</t>
    </rPh>
    <phoneticPr fontId="2"/>
  </si>
  <si>
    <t xml:space="preserve"> 工事進捗状況報告書</t>
    <rPh sb="1" eb="3">
      <t>コウジ</t>
    </rPh>
    <rPh sb="3" eb="5">
      <t>シンチョク</t>
    </rPh>
    <rPh sb="5" eb="7">
      <t>ジョウキョウ</t>
    </rPh>
    <rPh sb="7" eb="10">
      <t>ホウコクショ</t>
    </rPh>
    <phoneticPr fontId="2"/>
  </si>
  <si>
    <t>打合せした事項について全て書面提出。様式は任意</t>
    <rPh sb="13" eb="15">
      <t>ショメン</t>
    </rPh>
    <rPh sb="15" eb="17">
      <t>テイシュツ</t>
    </rPh>
    <rPh sb="18" eb="20">
      <t>ヨウシキ</t>
    </rPh>
    <rPh sb="21" eb="23">
      <t>ニンイ</t>
    </rPh>
    <phoneticPr fontId="2"/>
  </si>
  <si>
    <t>総合施工計画書・工種別施工計画書</t>
    <rPh sb="0" eb="2">
      <t>ソウゴウ</t>
    </rPh>
    <rPh sb="2" eb="4">
      <t>セコウ</t>
    </rPh>
    <rPh sb="4" eb="7">
      <t>ケイカクショ</t>
    </rPh>
    <rPh sb="8" eb="10">
      <t>コウシュ</t>
    </rPh>
    <rPh sb="10" eb="11">
      <t>ベツ</t>
    </rPh>
    <rPh sb="11" eb="13">
      <t>セコウ</t>
    </rPh>
    <rPh sb="13" eb="16">
      <t>ケイカクショ</t>
    </rPh>
    <phoneticPr fontId="2"/>
  </si>
  <si>
    <t>-</t>
    <phoneticPr fontId="2"/>
  </si>
  <si>
    <t>４）工事着工時設計図面製本の提出（参考）</t>
    <rPh sb="2" eb="4">
      <t>コウジ</t>
    </rPh>
    <rPh sb="4" eb="6">
      <t>チャッコウ</t>
    </rPh>
    <rPh sb="6" eb="7">
      <t>ジ</t>
    </rPh>
    <rPh sb="7" eb="9">
      <t>セッケイ</t>
    </rPh>
    <rPh sb="9" eb="11">
      <t>ズメン</t>
    </rPh>
    <rPh sb="11" eb="13">
      <t>セイホン</t>
    </rPh>
    <rPh sb="14" eb="16">
      <t>テイシュツ</t>
    </rPh>
    <rPh sb="17" eb="19">
      <t>サンコウ</t>
    </rPh>
    <phoneticPr fontId="2"/>
  </si>
  <si>
    <t>中間前払金保証に関する書類</t>
    <rPh sb="0" eb="2">
      <t>チュウカン</t>
    </rPh>
    <rPh sb="2" eb="3">
      <t>マエバラ</t>
    </rPh>
    <rPh sb="4" eb="5">
      <t>キン</t>
    </rPh>
    <rPh sb="5" eb="7">
      <t>ホショウ</t>
    </rPh>
    <rPh sb="8" eb="9">
      <t>カン</t>
    </rPh>
    <rPh sb="11" eb="13">
      <t>ショルイ</t>
    </rPh>
    <phoneticPr fontId="2"/>
  </si>
  <si>
    <t>前払がある場合
中間前払を含む</t>
    <rPh sb="0" eb="2">
      <t>マエバライ</t>
    </rPh>
    <rPh sb="5" eb="7">
      <t>バアイ</t>
    </rPh>
    <rPh sb="8" eb="10">
      <t>チュウカン</t>
    </rPh>
    <rPh sb="10" eb="11">
      <t>マエ</t>
    </rPh>
    <rPh sb="11" eb="12">
      <t>ハラ</t>
    </rPh>
    <rPh sb="13" eb="14">
      <t>フク</t>
    </rPh>
    <phoneticPr fontId="2"/>
  </si>
  <si>
    <t>以下は、ＤＶＤ等に収めるフォルダイメージを示す。</t>
    <rPh sb="0" eb="2">
      <t>イカ</t>
    </rPh>
    <rPh sb="7" eb="8">
      <t>トウ</t>
    </rPh>
    <rPh sb="9" eb="10">
      <t>オサ</t>
    </rPh>
    <rPh sb="21" eb="22">
      <t>シメ</t>
    </rPh>
    <phoneticPr fontId="2"/>
  </si>
  <si>
    <t>現場説明書「Ⅷ､その他」による。
契約より10日以内厳守(土日を除く)</t>
    <rPh sb="10" eb="11">
      <t>ホカ</t>
    </rPh>
    <rPh sb="17" eb="19">
      <t>ケイヤク</t>
    </rPh>
    <rPh sb="23" eb="24">
      <t>ニチ</t>
    </rPh>
    <rPh sb="24" eb="26">
      <t>イナイ</t>
    </rPh>
    <rPh sb="26" eb="28">
      <t>ゲンシュ</t>
    </rPh>
    <rPh sb="29" eb="31">
      <t>ドニチ</t>
    </rPh>
    <rPh sb="32" eb="33">
      <t>ノゾ</t>
    </rPh>
    <phoneticPr fontId="2"/>
  </si>
  <si>
    <t>配置図を添付
3社連名とした場合は、建築にて本紙保管、設備は写しを綴じる</t>
    <rPh sb="0" eb="3">
      <t>ハイチズ</t>
    </rPh>
    <rPh sb="4" eb="6">
      <t>テンプ</t>
    </rPh>
    <rPh sb="8" eb="9">
      <t>シャ</t>
    </rPh>
    <rPh sb="9" eb="11">
      <t>レンメイ</t>
    </rPh>
    <rPh sb="14" eb="16">
      <t>バアイ</t>
    </rPh>
    <rPh sb="18" eb="20">
      <t>ケンチク</t>
    </rPh>
    <rPh sb="22" eb="24">
      <t>ホンシ</t>
    </rPh>
    <rPh sb="24" eb="26">
      <t>ホカン</t>
    </rPh>
    <rPh sb="27" eb="29">
      <t>セツビ</t>
    </rPh>
    <rPh sb="30" eb="31">
      <t>ウツ</t>
    </rPh>
    <rPh sb="33" eb="34">
      <t>ト</t>
    </rPh>
    <phoneticPr fontId="2"/>
  </si>
  <si>
    <t>現場説明書「Ⅷ､その他」参照</t>
    <rPh sb="0" eb="2">
      <t>ゲンバ</t>
    </rPh>
    <rPh sb="2" eb="5">
      <t>セツメイショ</t>
    </rPh>
    <rPh sb="10" eb="11">
      <t>ホカ</t>
    </rPh>
    <rPh sb="12" eb="14">
      <t>サンショウ</t>
    </rPh>
    <phoneticPr fontId="2"/>
  </si>
  <si>
    <t>現場説明書 (Ⅴ施工に関する事項(4)工事写真等参照）契約後速やかに提出</t>
    <rPh sb="0" eb="2">
      <t>ゲンバ</t>
    </rPh>
    <rPh sb="2" eb="5">
      <t>セツメイショ</t>
    </rPh>
    <rPh sb="8" eb="10">
      <t>セコウ</t>
    </rPh>
    <rPh sb="11" eb="12">
      <t>カン</t>
    </rPh>
    <rPh sb="14" eb="16">
      <t>ジコウ</t>
    </rPh>
    <rPh sb="19" eb="21">
      <t>コウジ</t>
    </rPh>
    <rPh sb="21" eb="23">
      <t>シャシン</t>
    </rPh>
    <rPh sb="23" eb="24">
      <t>トウ</t>
    </rPh>
    <rPh sb="24" eb="26">
      <t>サンショウ</t>
    </rPh>
    <rPh sb="27" eb="30">
      <t>ケイヤクゴ</t>
    </rPh>
    <rPh sb="30" eb="31">
      <t>スミ</t>
    </rPh>
    <phoneticPr fontId="2"/>
  </si>
  <si>
    <t>同上　現場説明書・質疑回答書を含み製本する。</t>
    <rPh sb="0" eb="2">
      <t>ドウジョウ</t>
    </rPh>
    <rPh sb="3" eb="5">
      <t>ゲンバ</t>
    </rPh>
    <rPh sb="5" eb="8">
      <t>セツメイショ</t>
    </rPh>
    <rPh sb="9" eb="11">
      <t>シツギ</t>
    </rPh>
    <rPh sb="11" eb="14">
      <t>カイトウショ</t>
    </rPh>
    <rPh sb="15" eb="16">
      <t>フク</t>
    </rPh>
    <rPh sb="17" eb="19">
      <t>セイホン</t>
    </rPh>
    <phoneticPr fontId="2"/>
  </si>
  <si>
    <t>　　電子納品対象工事の場合は、「官庁営繕事業に係る電子納品運用ガイドライン」にもとづき納品する。</t>
    <rPh sb="2" eb="4">
      <t>デンシ</t>
    </rPh>
    <rPh sb="4" eb="6">
      <t>ノウヒン</t>
    </rPh>
    <rPh sb="6" eb="8">
      <t>タイショウ</t>
    </rPh>
    <rPh sb="8" eb="10">
      <t>コウジ</t>
    </rPh>
    <rPh sb="11" eb="13">
      <t>バアイ</t>
    </rPh>
    <rPh sb="43" eb="45">
      <t>ノウヒン</t>
    </rPh>
    <phoneticPr fontId="2"/>
  </si>
  <si>
    <t>　　工事写真は工事写真撮影要領に基づき施工する工事とされている場合、電子媒体での提出は必須。</t>
    <rPh sb="2" eb="4">
      <t>コウジ</t>
    </rPh>
    <rPh sb="4" eb="6">
      <t>ジャシン</t>
    </rPh>
    <rPh sb="7" eb="9">
      <t>コウジ</t>
    </rPh>
    <rPh sb="9" eb="11">
      <t>シャシン</t>
    </rPh>
    <rPh sb="11" eb="13">
      <t>サツエイ</t>
    </rPh>
    <rPh sb="13" eb="15">
      <t>ヨウリョウ</t>
    </rPh>
    <rPh sb="16" eb="17">
      <t>モト</t>
    </rPh>
    <rPh sb="19" eb="21">
      <t>セコウ</t>
    </rPh>
    <rPh sb="23" eb="25">
      <t>コウジ</t>
    </rPh>
    <rPh sb="31" eb="33">
      <t>バアイ</t>
    </rPh>
    <rPh sb="34" eb="36">
      <t>デンシ</t>
    </rPh>
    <rPh sb="36" eb="38">
      <t>バイタイ</t>
    </rPh>
    <rPh sb="40" eb="42">
      <t>テイシュツ</t>
    </rPh>
    <rPh sb="43" eb="45">
      <t>ヒッス</t>
    </rPh>
    <phoneticPr fontId="2"/>
  </si>
  <si>
    <t>概ね4日以上現場の出入りをしない場合提出。連名を基本とし休止期間中の管理体制を報告する。</t>
    <rPh sb="0" eb="1">
      <t>オオム</t>
    </rPh>
    <rPh sb="3" eb="4">
      <t>ニチ</t>
    </rPh>
    <rPh sb="4" eb="6">
      <t>イジョウ</t>
    </rPh>
    <rPh sb="6" eb="8">
      <t>ゲンバ</t>
    </rPh>
    <rPh sb="9" eb="11">
      <t>デイ</t>
    </rPh>
    <rPh sb="16" eb="18">
      <t>バアイ</t>
    </rPh>
    <rPh sb="18" eb="20">
      <t>テイシュツ</t>
    </rPh>
    <rPh sb="21" eb="23">
      <t>レンメイ</t>
    </rPh>
    <rPh sb="24" eb="26">
      <t>キホン</t>
    </rPh>
    <rPh sb="28" eb="30">
      <t>キュウシ</t>
    </rPh>
    <rPh sb="30" eb="33">
      <t>キカンチュウ</t>
    </rPh>
    <rPh sb="34" eb="36">
      <t>カンリ</t>
    </rPh>
    <rPh sb="36" eb="38">
      <t>タイセイ</t>
    </rPh>
    <rPh sb="39" eb="41">
      <t>ホウコク</t>
    </rPh>
    <phoneticPr fontId="2"/>
  </si>
  <si>
    <t>米満 　誠</t>
    <phoneticPr fontId="2"/>
  </si>
  <si>
    <t>５）現場事務所に必要な検査職員及び監督職員用の設備・備品</t>
    <phoneticPr fontId="2"/>
  </si>
  <si>
    <t xml:space="preserve">⑩　検査道具　一　式 </t>
    <phoneticPr fontId="2"/>
  </si>
  <si>
    <t>③　ヘルメット</t>
    <phoneticPr fontId="2"/>
  </si>
  <si>
    <t>⑥　安　全　靴</t>
    <phoneticPr fontId="2"/>
  </si>
  <si>
    <t>⑨　軍　　　手</t>
    <phoneticPr fontId="2"/>
  </si>
  <si>
    <t xml:space="preserve">⑪　3mスケ－ル   </t>
    <phoneticPr fontId="2"/>
  </si>
  <si>
    <t>②　打合せ机  　</t>
    <phoneticPr fontId="2"/>
  </si>
  <si>
    <t xml:space="preserve">⑤　防　寒  着  　 </t>
    <phoneticPr fontId="2"/>
  </si>
  <si>
    <t xml:space="preserve">⑧　安　全　帯　  </t>
    <phoneticPr fontId="2"/>
  </si>
  <si>
    <t>６）電子媒体の提出</t>
    <rPh sb="2" eb="4">
      <t>デンシ</t>
    </rPh>
    <rPh sb="4" eb="6">
      <t>バイタイ</t>
    </rPh>
    <rPh sb="7" eb="9">
      <t>テイシュツ</t>
    </rPh>
    <phoneticPr fontId="2"/>
  </si>
  <si>
    <t>７）完成時完成図製本の提出（参考）</t>
    <rPh sb="2" eb="5">
      <t>カンセイジ</t>
    </rPh>
    <rPh sb="5" eb="7">
      <t>カンセイ</t>
    </rPh>
    <rPh sb="7" eb="8">
      <t>ズ</t>
    </rPh>
    <rPh sb="8" eb="10">
      <t>セイホン</t>
    </rPh>
    <rPh sb="11" eb="13">
      <t>テイシュツ</t>
    </rPh>
    <rPh sb="14" eb="16">
      <t>サンコウ</t>
    </rPh>
    <phoneticPr fontId="2"/>
  </si>
  <si>
    <t>７ページ以降による</t>
    <rPh sb="4" eb="6">
      <t>イコウ</t>
    </rPh>
    <phoneticPr fontId="2"/>
  </si>
  <si>
    <t>⑫　各種図書類</t>
    <phoneticPr fontId="2"/>
  </si>
  <si>
    <t>※発注図ＰＤＦは、特記されている場合を除き任意。</t>
    <rPh sb="1" eb="3">
      <t>ハッチュウ</t>
    </rPh>
    <rPh sb="3" eb="4">
      <t>ズ</t>
    </rPh>
    <rPh sb="9" eb="11">
      <t>トッキ</t>
    </rPh>
    <rPh sb="16" eb="18">
      <t>バアイ</t>
    </rPh>
    <rPh sb="19" eb="20">
      <t>ノゾ</t>
    </rPh>
    <rPh sb="21" eb="23">
      <t>ニンイ</t>
    </rPh>
    <phoneticPr fontId="2"/>
  </si>
  <si>
    <t>※施工図、試験成績等は電子媒体納品の定めはない。納める内容は監督職員と調整。</t>
    <rPh sb="1" eb="4">
      <t>セコウズ</t>
    </rPh>
    <rPh sb="5" eb="7">
      <t>シケン</t>
    </rPh>
    <rPh sb="7" eb="9">
      <t>セイセキ</t>
    </rPh>
    <rPh sb="9" eb="10">
      <t>トウ</t>
    </rPh>
    <rPh sb="11" eb="13">
      <t>デンシ</t>
    </rPh>
    <rPh sb="13" eb="15">
      <t>バイタイ</t>
    </rPh>
    <rPh sb="15" eb="17">
      <t>ノウヒン</t>
    </rPh>
    <rPh sb="18" eb="19">
      <t>サダ</t>
    </rPh>
    <rPh sb="24" eb="25">
      <t>オサ</t>
    </rPh>
    <rPh sb="27" eb="29">
      <t>ナイヨウ</t>
    </rPh>
    <rPh sb="30" eb="34">
      <t>カントクショクイン</t>
    </rPh>
    <rPh sb="35" eb="37">
      <t>チョウセイ</t>
    </rPh>
    <phoneticPr fontId="2"/>
  </si>
  <si>
    <t>←下表より自動転記のため、直接入力禁止！</t>
    <rPh sb="1" eb="3">
      <t>カヒョウ</t>
    </rPh>
    <rPh sb="5" eb="7">
      <t>ジドウ</t>
    </rPh>
    <rPh sb="7" eb="9">
      <t>テンキ</t>
    </rPh>
    <rPh sb="13" eb="15">
      <t>チョクセツ</t>
    </rPh>
    <rPh sb="15" eb="17">
      <t>ニュウリョク</t>
    </rPh>
    <rPh sb="17" eb="19">
      <t>キンシ</t>
    </rPh>
    <phoneticPr fontId="2"/>
  </si>
  <si>
    <t>※技術検査については、各標準</t>
    <rPh sb="1" eb="3">
      <t>ギジュツ</t>
    </rPh>
    <rPh sb="3" eb="5">
      <t>ケンサ</t>
    </rPh>
    <rPh sb="11" eb="12">
      <t>カク</t>
    </rPh>
    <rPh sb="12" eb="14">
      <t>ヒョウジュン</t>
    </rPh>
    <phoneticPr fontId="2"/>
  </si>
  <si>
    <t>　仕様書参照</t>
    <rPh sb="1" eb="4">
      <t>シヨウショ</t>
    </rPh>
    <rPh sb="4" eb="6">
      <t>サンショウ</t>
    </rPh>
    <phoneticPr fontId="2"/>
  </si>
  <si>
    <t>契約書に記載がある場合。履行方法は事前に監督職員と協議。契約書の写しを添付し一項目ずつの証明資料(計画書と写真等)を用意する。</t>
    <rPh sb="0" eb="3">
      <t>ケイヤクショ</t>
    </rPh>
    <rPh sb="4" eb="6">
      <t>キサイ</t>
    </rPh>
    <rPh sb="9" eb="11">
      <t>バアイ</t>
    </rPh>
    <rPh sb="12" eb="14">
      <t>リコウ</t>
    </rPh>
    <rPh sb="14" eb="16">
      <t>ホウホウ</t>
    </rPh>
    <rPh sb="17" eb="19">
      <t>ジゼン</t>
    </rPh>
    <rPh sb="20" eb="22">
      <t>カントク</t>
    </rPh>
    <rPh sb="22" eb="24">
      <t>ショクイン</t>
    </rPh>
    <rPh sb="25" eb="27">
      <t>キョウギ</t>
    </rPh>
    <rPh sb="28" eb="31">
      <t>ケイヤクショ</t>
    </rPh>
    <rPh sb="32" eb="33">
      <t>ウツ</t>
    </rPh>
    <rPh sb="35" eb="37">
      <t>テンプ</t>
    </rPh>
    <rPh sb="38" eb="41">
      <t>イッコウモク</t>
    </rPh>
    <rPh sb="44" eb="46">
      <t>ショウメイ</t>
    </rPh>
    <rPh sb="46" eb="48">
      <t>シリョウ</t>
    </rPh>
    <rPh sb="49" eb="52">
      <t>ケイカクショ</t>
    </rPh>
    <rPh sb="53" eb="56">
      <t>シャシンナド</t>
    </rPh>
    <rPh sb="58" eb="60">
      <t>ヨウイ</t>
    </rPh>
    <phoneticPr fontId="2"/>
  </si>
  <si>
    <t>内容は監督職員と協議</t>
    <rPh sb="0" eb="2">
      <t>ナイヨウ</t>
    </rPh>
    <rPh sb="3" eb="7">
      <t>カントクショクイン</t>
    </rPh>
    <rPh sb="8" eb="10">
      <t>キョウギ</t>
    </rPh>
    <phoneticPr fontId="2"/>
  </si>
  <si>
    <t>本紙の保管場所は監督職員と協議</t>
    <rPh sb="0" eb="2">
      <t>ホンシ</t>
    </rPh>
    <rPh sb="3" eb="5">
      <t>ホカン</t>
    </rPh>
    <rPh sb="5" eb="7">
      <t>バショ</t>
    </rPh>
    <rPh sb="8" eb="12">
      <t>カントクショクイン</t>
    </rPh>
    <rPh sb="13" eb="15">
      <t>キョウギ</t>
    </rPh>
    <phoneticPr fontId="2"/>
  </si>
  <si>
    <t>←色の付いたセルのみ編集して下さい。</t>
    <rPh sb="1" eb="2">
      <t>イロ</t>
    </rPh>
    <rPh sb="3" eb="4">
      <t>ツ</t>
    </rPh>
    <rPh sb="10" eb="12">
      <t>ヘンシュウ</t>
    </rPh>
    <rPh sb="14" eb="15">
      <t>クダ</t>
    </rPh>
    <phoneticPr fontId="2"/>
  </si>
  <si>
    <t>中間前金払認定調書</t>
    <phoneticPr fontId="2"/>
  </si>
  <si>
    <t xml:space="preserve"> 工事費内訳明細書</t>
    <phoneticPr fontId="2"/>
  </si>
  <si>
    <t xml:space="preserve"> 工程表（契約用）</t>
    <phoneticPr fontId="2"/>
  </si>
  <si>
    <t xml:space="preserve"> 現場代理人等通知書</t>
    <phoneticPr fontId="2"/>
  </si>
  <si>
    <t xml:space="preserve"> 火災保険等加入状況報告書</t>
    <phoneticPr fontId="2"/>
  </si>
  <si>
    <t xml:space="preserve"> 工事実績情報登録報告書</t>
    <phoneticPr fontId="2"/>
  </si>
  <si>
    <t xml:space="preserve"> 課税事業者届書</t>
    <phoneticPr fontId="2"/>
  </si>
  <si>
    <t xml:space="preserve"> 工事用地使用許可願　※</t>
    <phoneticPr fontId="2"/>
  </si>
  <si>
    <t xml:space="preserve"> 仮設物設置許可願　※</t>
    <phoneticPr fontId="2"/>
  </si>
  <si>
    <t xml:space="preserve"> 上（下）水道使用許可願　※</t>
    <phoneticPr fontId="2"/>
  </si>
  <si>
    <t xml:space="preserve"> 電力使用許可願　※</t>
    <phoneticPr fontId="2"/>
  </si>
  <si>
    <t xml:space="preserve"> 主要(資材･機材)発注先通知書</t>
    <phoneticPr fontId="2"/>
  </si>
  <si>
    <t xml:space="preserve"> 電気保安技術者通知書</t>
    <phoneticPr fontId="2"/>
  </si>
  <si>
    <t xml:space="preserve"> 工事用電力保安責任者通知書</t>
    <phoneticPr fontId="2"/>
  </si>
  <si>
    <t xml:space="preserve"> 再資源化等の届出に係る説明書</t>
    <phoneticPr fontId="2"/>
  </si>
  <si>
    <t xml:space="preserve"> 建設業退職金共済制度の掛金収納書</t>
    <phoneticPr fontId="2"/>
  </si>
  <si>
    <t>施工体制台帳（写し）等の提出</t>
    <phoneticPr fontId="2"/>
  </si>
  <si>
    <t>体系図、体制台帳、下請契約書（注文書）等</t>
    <phoneticPr fontId="2"/>
  </si>
  <si>
    <t xml:space="preserve"> 技能士通知書</t>
    <phoneticPr fontId="2"/>
  </si>
  <si>
    <t xml:space="preserve"> 緊急連絡体制</t>
    <phoneticPr fontId="2"/>
  </si>
  <si>
    <t xml:space="preserve"> 工事に係る賃金又は物価変動に
 基づく受注代金の変更請求書</t>
    <phoneticPr fontId="2"/>
  </si>
  <si>
    <t xml:space="preserve"> 変更届</t>
    <phoneticPr fontId="2"/>
  </si>
  <si>
    <t>随時</t>
    <phoneticPr fontId="2"/>
  </si>
  <si>
    <t xml:space="preserve"> 工事材料搬入報告書</t>
    <phoneticPr fontId="2"/>
  </si>
  <si>
    <t xml:space="preserve"> 発生材報告書</t>
    <phoneticPr fontId="2"/>
  </si>
  <si>
    <t xml:space="preserve"> 現場代理人等変更通知書</t>
    <phoneticPr fontId="2"/>
  </si>
  <si>
    <t xml:space="preserve"> 天災その他不可抗力による損害通知書</t>
    <phoneticPr fontId="2"/>
  </si>
  <si>
    <t xml:space="preserve"> 工期延長願</t>
    <phoneticPr fontId="2"/>
  </si>
  <si>
    <t xml:space="preserve"> 現場休止届</t>
    <phoneticPr fontId="2"/>
  </si>
  <si>
    <t xml:space="preserve"> 総合工程表（予定）</t>
    <phoneticPr fontId="2"/>
  </si>
  <si>
    <t xml:space="preserve"> 総合工程表（実施）</t>
    <phoneticPr fontId="2"/>
  </si>
  <si>
    <t xml:space="preserve"> 月間工程表</t>
    <phoneticPr fontId="2"/>
  </si>
  <si>
    <t xml:space="preserve"> 週間工程表</t>
    <phoneticPr fontId="2"/>
  </si>
  <si>
    <t xml:space="preserve"> 報告,提出,承諾,協議,質疑</t>
    <phoneticPr fontId="2"/>
  </si>
  <si>
    <t xml:space="preserve"> (中間)技術検査願い</t>
    <phoneticPr fontId="2"/>
  </si>
  <si>
    <t xml:space="preserve"> (中間・完成)技術検査通知書</t>
    <phoneticPr fontId="2"/>
  </si>
  <si>
    <t>発注者作成</t>
    <phoneticPr fontId="2"/>
  </si>
  <si>
    <t xml:space="preserve"> (中間・完成)技術検査結果通知書</t>
    <phoneticPr fontId="2"/>
  </si>
  <si>
    <t>本紙は自社保管</t>
    <phoneticPr fontId="2"/>
  </si>
  <si>
    <t>施工計画書に含めて良い</t>
    <phoneticPr fontId="2"/>
  </si>
  <si>
    <t xml:space="preserve"> Ａ３判 縮小(マイラ－)原図</t>
    <phoneticPr fontId="2"/>
  </si>
  <si>
    <t xml:space="preserve"> Ａ３判 縮小製本</t>
    <phoneticPr fontId="2"/>
  </si>
  <si>
    <t xml:space="preserve"> Ａ１判 青焼製本</t>
    <phoneticPr fontId="2"/>
  </si>
  <si>
    <t>設計図面に変更事項を朱書で記入したもの</t>
    <phoneticPr fontId="2"/>
  </si>
  <si>
    <t>特記仕様書「完成時の提出」参照</t>
    <phoneticPr fontId="2"/>
  </si>
  <si>
    <t xml:space="preserve"> マニュフェスト</t>
    <phoneticPr fontId="2"/>
  </si>
  <si>
    <t xml:space="preserve"> 完成通知書</t>
    <phoneticPr fontId="2"/>
  </si>
  <si>
    <t xml:space="preserve"> 修補完了報告書</t>
    <phoneticPr fontId="2"/>
  </si>
  <si>
    <t xml:space="preserve"> 引渡書</t>
    <phoneticPr fontId="2"/>
  </si>
  <si>
    <t xml:space="preserve"> 最終回払請求書</t>
    <phoneticPr fontId="2"/>
  </si>
  <si>
    <t xml:space="preserve"> 予備品等引渡通知書</t>
    <phoneticPr fontId="2"/>
  </si>
  <si>
    <t>予備品・工具等</t>
    <phoneticPr fontId="2"/>
  </si>
  <si>
    <t xml:space="preserve"> 是正等の措置請求書</t>
    <phoneticPr fontId="2"/>
  </si>
  <si>
    <t xml:space="preserve"> 指定部分引渡書</t>
    <phoneticPr fontId="2"/>
  </si>
  <si>
    <t xml:space="preserve"> 指定部分完成通知書</t>
    <phoneticPr fontId="2"/>
  </si>
  <si>
    <t>電子媒体納品書</t>
    <phoneticPr fontId="2"/>
  </si>
  <si>
    <t>詳細は現場説明書確認。特約条項加入を確認できる状態とすること（特約確認は保険会社発行書面でも可）</t>
    <rPh sb="0" eb="2">
      <t>ショウサイ</t>
    </rPh>
    <rPh sb="3" eb="5">
      <t>ゲンバ</t>
    </rPh>
    <rPh sb="5" eb="8">
      <t>セツメイショ</t>
    </rPh>
    <rPh sb="8" eb="10">
      <t>カクニン</t>
    </rPh>
    <rPh sb="11" eb="13">
      <t>トクヤク</t>
    </rPh>
    <rPh sb="13" eb="15">
      <t>ジョウコウ</t>
    </rPh>
    <rPh sb="15" eb="17">
      <t>カニュウ</t>
    </rPh>
    <rPh sb="18" eb="20">
      <t>カクニン</t>
    </rPh>
    <rPh sb="23" eb="25">
      <t>ジョウタイ</t>
    </rPh>
    <rPh sb="31" eb="33">
      <t>トクヤク</t>
    </rPh>
    <rPh sb="33" eb="35">
      <t>カクニン</t>
    </rPh>
    <rPh sb="36" eb="38">
      <t>ホケン</t>
    </rPh>
    <rPh sb="38" eb="40">
      <t>ガイシャ</t>
    </rPh>
    <rPh sb="40" eb="42">
      <t>ハッコウ</t>
    </rPh>
    <rPh sb="42" eb="44">
      <t>ショメン</t>
    </rPh>
    <rPh sb="46" eb="47">
      <t>カ</t>
    </rPh>
    <phoneticPr fontId="2"/>
  </si>
  <si>
    <t>監督職員と協議</t>
    <phoneticPr fontId="2"/>
  </si>
  <si>
    <t>毎月5日までに提出</t>
    <rPh sb="0" eb="1">
      <t>マイツキ</t>
    </rPh>
    <rPh sb="2" eb="3">
      <t>ニチ</t>
    </rPh>
    <rPh sb="6" eb="8">
      <t>テイシュツ</t>
    </rPh>
    <phoneticPr fontId="2"/>
  </si>
  <si>
    <t>打合せ記録簿</t>
    <rPh sb="0" eb="1">
      <t>ウチアワ</t>
    </rPh>
    <rPh sb="2" eb="5">
      <t>キロクボ</t>
    </rPh>
    <phoneticPr fontId="2"/>
  </si>
  <si>
    <t>特記仕様書に記載がある場合適用</t>
    <rPh sb="0" eb="1">
      <t>トッキ</t>
    </rPh>
    <rPh sb="1" eb="4">
      <t>シヨウショ</t>
    </rPh>
    <rPh sb="5" eb="7">
      <t>キサイ</t>
    </rPh>
    <rPh sb="10" eb="12">
      <t>バアイ</t>
    </rPh>
    <rPh sb="12" eb="14">
      <t>テキヨウ</t>
    </rPh>
    <phoneticPr fontId="2"/>
  </si>
  <si>
    <t>建電管別で別途説明資料を参照</t>
    <rPh sb="0" eb="1">
      <t>ケン</t>
    </rPh>
    <rPh sb="1" eb="2">
      <t>デン</t>
    </rPh>
    <rPh sb="2" eb="3">
      <t>カン</t>
    </rPh>
    <rPh sb="3" eb="4">
      <t>ベツ</t>
    </rPh>
    <rPh sb="5" eb="7">
      <t>ベット</t>
    </rPh>
    <rPh sb="7" eb="9">
      <t>セツメイ</t>
    </rPh>
    <rPh sb="9" eb="11">
      <t>シリョウ</t>
    </rPh>
    <rPh sb="12" eb="14">
      <t>サンショウ</t>
    </rPh>
    <phoneticPr fontId="2"/>
  </si>
  <si>
    <t>工事記録写真撮影計画書</t>
    <phoneticPr fontId="2"/>
  </si>
  <si>
    <t>藤井　拓馬</t>
    <rPh sb="0" eb="2">
      <t>フジイ</t>
    </rPh>
    <phoneticPr fontId="2"/>
  </si>
  <si>
    <t>建築</t>
    <rPh sb="0" eb="2">
      <t>ケンチク</t>
    </rPh>
    <phoneticPr fontId="2"/>
  </si>
  <si>
    <t>電気</t>
    <rPh sb="0" eb="2">
      <t>デンキ</t>
    </rPh>
    <phoneticPr fontId="2"/>
  </si>
  <si>
    <t>　←電子媒体納品書は工事写真撮影要領により工事写真は電子媒体による
　　　提出が定められているので、原則適用する。（110727追記）</t>
    <rPh sb="2" eb="4">
      <t>デンシ</t>
    </rPh>
    <rPh sb="4" eb="6">
      <t>バイタイ</t>
    </rPh>
    <rPh sb="6" eb="9">
      <t>ノウヒンショ</t>
    </rPh>
    <rPh sb="10" eb="12">
      <t>コウジ</t>
    </rPh>
    <rPh sb="12" eb="14">
      <t>シャシン</t>
    </rPh>
    <rPh sb="14" eb="16">
      <t>サツエイ</t>
    </rPh>
    <rPh sb="16" eb="18">
      <t>ヨウリョウ</t>
    </rPh>
    <rPh sb="21" eb="23">
      <t>コウジ</t>
    </rPh>
    <rPh sb="23" eb="25">
      <t>シャシン</t>
    </rPh>
    <rPh sb="26" eb="28">
      <t>デンシ</t>
    </rPh>
    <rPh sb="28" eb="30">
      <t>バイタイ</t>
    </rPh>
    <rPh sb="37" eb="39">
      <t>テイシュツ</t>
    </rPh>
    <rPh sb="40" eb="41">
      <t>サダ</t>
    </rPh>
    <rPh sb="50" eb="52">
      <t>ゲンソク</t>
    </rPh>
    <rPh sb="52" eb="54">
      <t>テキヨウ</t>
    </rPh>
    <rPh sb="64" eb="66">
      <t>ツイキ</t>
    </rPh>
    <phoneticPr fontId="2"/>
  </si>
  <si>
    <t>この列はリンクなので触らない↓</t>
    <rPh sb="2" eb="3">
      <t>レツ</t>
    </rPh>
    <rPh sb="10" eb="11">
      <t>サワ</t>
    </rPh>
    <phoneticPr fontId="2"/>
  </si>
  <si>
    <t>　</t>
    <phoneticPr fontId="2"/>
  </si>
  <si>
    <t>※☆は，主任監督職員</t>
    <phoneticPr fontId="2"/>
  </si>
  <si>
    <t>　○は，監督職員(窓口)</t>
    <phoneticPr fontId="2"/>
  </si>
  <si>
    <t>　□は，監督職員</t>
    <phoneticPr fontId="2"/>
  </si>
  <si>
    <t>　◎は，主任と監督職員(窓口)を兼務</t>
    <rPh sb="4" eb="6">
      <t>シュニン</t>
    </rPh>
    <rPh sb="7" eb="9">
      <t>カントク</t>
    </rPh>
    <rPh sb="9" eb="11">
      <t>ショクイン</t>
    </rPh>
    <rPh sb="12" eb="14">
      <t>マドグチ</t>
    </rPh>
    <rPh sb="16" eb="18">
      <t>ケンム</t>
    </rPh>
    <phoneticPr fontId="2"/>
  </si>
  <si>
    <t>↓担当が居ないときはスペースを入力しないとリンク先でゼロが表示される。</t>
    <rPh sb="1" eb="3">
      <t>タントウ</t>
    </rPh>
    <rPh sb="4" eb="5">
      <t>イ</t>
    </rPh>
    <rPh sb="15" eb="17">
      <t>ニュウリョク</t>
    </rPh>
    <rPh sb="24" eb="25">
      <t>サキ</t>
    </rPh>
    <rPh sb="29" eb="31">
      <t>ヒョウジ</t>
    </rPh>
    <phoneticPr fontId="2"/>
  </si>
  <si>
    <t>高専機構本部整備課</t>
    <rPh sb="0" eb="6">
      <t>コウセンキコウホンブ</t>
    </rPh>
    <rPh sb="6" eb="8">
      <t>セイビ</t>
    </rPh>
    <rPh sb="8" eb="9">
      <t>カ</t>
    </rPh>
    <phoneticPr fontId="2"/>
  </si>
  <si>
    <t>柴田　淳平</t>
    <rPh sb="0" eb="2">
      <t>シバタ</t>
    </rPh>
    <rPh sb="3" eb="5">
      <t>ジュンペイ</t>
    </rPh>
    <phoneticPr fontId="2"/>
  </si>
  <si>
    <t>和田 亜希子</t>
    <rPh sb="0" eb="2">
      <t>ワダ</t>
    </rPh>
    <rPh sb="3" eb="6">
      <t>アキコ</t>
    </rPh>
    <phoneticPr fontId="2"/>
  </si>
  <si>
    <t>整備課主体</t>
    <rPh sb="0" eb="2">
      <t>セイビ</t>
    </rPh>
    <rPh sb="2" eb="3">
      <t>カ</t>
    </rPh>
    <rPh sb="3" eb="5">
      <t>シュタイ</t>
    </rPh>
    <phoneticPr fontId="2"/>
  </si>
  <si>
    <t>植田　祐司</t>
    <rPh sb="0" eb="2">
      <t>ウエタ</t>
    </rPh>
    <rPh sb="3" eb="5">
      <t>ユウジ</t>
    </rPh>
    <phoneticPr fontId="2"/>
  </si>
  <si>
    <t>担当１</t>
    <rPh sb="0" eb="2">
      <t>タントウ</t>
    </rPh>
    <phoneticPr fontId="2"/>
  </si>
  <si>
    <t>担当２</t>
    <rPh sb="0" eb="2">
      <t>タントウ</t>
    </rPh>
    <phoneticPr fontId="2"/>
  </si>
  <si>
    <t>担当３</t>
    <rPh sb="0" eb="2">
      <t>タントウ</t>
    </rPh>
    <phoneticPr fontId="2"/>
  </si>
  <si>
    <t>↑補助者居なくても
スペース入力(入れないとリンク先で0表示されるため)</t>
    <rPh sb="1" eb="3">
      <t>ホジョ</t>
    </rPh>
    <rPh sb="3" eb="4">
      <t>シャ</t>
    </rPh>
    <rPh sb="4" eb="5">
      <t>イ</t>
    </rPh>
    <rPh sb="14" eb="16">
      <t>ニュウリョク</t>
    </rPh>
    <rPh sb="17" eb="18">
      <t>イ</t>
    </rPh>
    <rPh sb="25" eb="26">
      <t>サキ</t>
    </rPh>
    <rPh sb="28" eb="30">
      <t>ヒョウジ</t>
    </rPh>
    <phoneticPr fontId="2"/>
  </si>
  <si>
    <t>何でも文字を入れると一覧に
取消線がはいります。
↓（スペースも文字扱いです）</t>
    <rPh sb="0" eb="1">
      <t>ナン</t>
    </rPh>
    <rPh sb="3" eb="5">
      <t>モジ</t>
    </rPh>
    <rPh sb="6" eb="7">
      <t>イ</t>
    </rPh>
    <rPh sb="10" eb="12">
      <t>イチラン</t>
    </rPh>
    <rPh sb="14" eb="17">
      <t>トリケシセン</t>
    </rPh>
    <rPh sb="32" eb="34">
      <t>モジ</t>
    </rPh>
    <rPh sb="34" eb="35">
      <t>アツカ</t>
    </rPh>
    <phoneticPr fontId="2"/>
  </si>
  <si>
    <t>機械</t>
    <phoneticPr fontId="2"/>
  </si>
  <si>
    <t>江川　豊</t>
    <rPh sb="0" eb="2">
      <t>エガワ</t>
    </rPh>
    <rPh sb="3" eb="4">
      <t>ユタカ</t>
    </rPh>
    <phoneticPr fontId="2"/>
  </si>
  <si>
    <t>若林　則夫</t>
    <rPh sb="0" eb="2">
      <t>ワカバヤシ</t>
    </rPh>
    <rPh sb="3" eb="5">
      <t>ノリオ</t>
    </rPh>
    <phoneticPr fontId="2"/>
  </si>
  <si>
    <t>042-668-5042</t>
  </si>
  <si>
    <t>042-668-5042</t>
    <phoneticPr fontId="2"/>
  </si>
  <si>
    <t>042-668-5043</t>
  </si>
  <si>
    <t>042-668-5043</t>
    <phoneticPr fontId="2"/>
  </si>
  <si>
    <t>042-668-5041</t>
    <phoneticPr fontId="2"/>
  </si>
  <si>
    <t>042-668-5044</t>
  </si>
  <si>
    <t>042-668-5044</t>
    <phoneticPr fontId="2"/>
  </si>
  <si>
    <t>伊藤　卓実</t>
    <rPh sb="0" eb="2">
      <t>イトウ</t>
    </rPh>
    <rPh sb="3" eb="5">
      <t>タクミ</t>
    </rPh>
    <phoneticPr fontId="2"/>
  </si>
  <si>
    <t>石原　龍也</t>
    <rPh sb="0" eb="2">
      <t>イシハラ</t>
    </rPh>
    <rPh sb="3" eb="5">
      <t>タツヤ</t>
    </rPh>
    <phoneticPr fontId="2"/>
  </si>
  <si>
    <t>宮　彩香</t>
    <rPh sb="0" eb="1">
      <t>ミヤ</t>
    </rPh>
    <rPh sb="2" eb="4">
      <t>アヤカ</t>
    </rPh>
    <phoneticPr fontId="2"/>
  </si>
  <si>
    <t>松井　秀人</t>
    <rPh sb="0" eb="2">
      <t>マツイ</t>
    </rPh>
    <rPh sb="3" eb="5">
      <t>ヒデト</t>
    </rPh>
    <phoneticPr fontId="2"/>
  </si>
  <si>
    <t>川畠　洵</t>
    <rPh sb="0" eb="2">
      <t>カワバタ</t>
    </rPh>
    <rPh sb="3" eb="4">
      <t>ジュン</t>
    </rPh>
    <phoneticPr fontId="2"/>
  </si>
  <si>
    <t>青林　麻美</t>
    <rPh sb="0" eb="1">
      <t>アオ</t>
    </rPh>
    <rPh sb="1" eb="2">
      <t>ハヤシ</t>
    </rPh>
    <rPh sb="3" eb="5">
      <t>アサミ</t>
    </rPh>
    <phoneticPr fontId="2"/>
  </si>
  <si>
    <t>◎</t>
  </si>
  <si>
    <t>独立行政法人国立高等専門学校機構本部事務局施設部整備課</t>
  </si>
  <si>
    <t>独立行政法人
国立高等専門学校機構本部事務局施設部整備課</t>
    <rPh sb="0" eb="2">
      <t>ドクリツ</t>
    </rPh>
    <rPh sb="2" eb="4">
      <t>ギョウセイ</t>
    </rPh>
    <rPh sb="4" eb="6">
      <t>ホウジン</t>
    </rPh>
    <rPh sb="7" eb="9">
      <t>コクリツ</t>
    </rPh>
    <rPh sb="9" eb="11">
      <t>コウトウ</t>
    </rPh>
    <rPh sb="11" eb="13">
      <t>センモン</t>
    </rPh>
    <rPh sb="13" eb="15">
      <t>ガッコウ</t>
    </rPh>
    <rPh sb="15" eb="17">
      <t>キコウ</t>
    </rPh>
    <rPh sb="17" eb="19">
      <t>ホンブ</t>
    </rPh>
    <rPh sb="19" eb="22">
      <t>ジムキョク</t>
    </rPh>
    <rPh sb="22" eb="25">
      <t>シセツブ</t>
    </rPh>
    <rPh sb="25" eb="27">
      <t>セイビ</t>
    </rPh>
    <rPh sb="27" eb="28">
      <t>カ</t>
    </rPh>
    <phoneticPr fontId="2"/>
  </si>
  <si>
    <t>042-668-5230</t>
    <phoneticPr fontId="2"/>
  </si>
  <si>
    <t>保岡　孟</t>
    <rPh sb="0" eb="2">
      <t>ヤスオカ</t>
    </rPh>
    <rPh sb="3" eb="4">
      <t>タケシ</t>
    </rPh>
    <phoneticPr fontId="2"/>
  </si>
  <si>
    <t>現場事務所</t>
    <rPh sb="0" eb="2">
      <t>ゲンバ</t>
    </rPh>
    <rPh sb="2" eb="5">
      <t>ジムショ</t>
    </rPh>
    <phoneticPr fontId="2"/>
  </si>
  <si>
    <t>完成検査時
書類</t>
    <rPh sb="0" eb="2">
      <t>カンセイ</t>
    </rPh>
    <rPh sb="2" eb="4">
      <t>ケンサ</t>
    </rPh>
    <rPh sb="4" eb="5">
      <t>ジ</t>
    </rPh>
    <rPh sb="6" eb="8">
      <t>ショルイ</t>
    </rPh>
    <phoneticPr fontId="2"/>
  </si>
  <si>
    <t>-</t>
    <phoneticPr fontId="2"/>
  </si>
  <si>
    <t xml:space="preserve"> 工事写真</t>
    <rPh sb="1" eb="2">
      <t>コウジ</t>
    </rPh>
    <rPh sb="2" eb="4">
      <t>シャシン</t>
    </rPh>
    <phoneticPr fontId="2"/>
  </si>
  <si>
    <t>別冊としてもよい。</t>
    <rPh sb="0" eb="1">
      <t>ベッサツ</t>
    </rPh>
    <phoneticPr fontId="2"/>
  </si>
  <si>
    <t>（変更契約日）</t>
  </si>
  <si>
    <t>（変更完成期限）</t>
    <phoneticPr fontId="2"/>
  </si>
  <si>
    <t>（主任・監理 技術者）</t>
    <rPh sb="1" eb="3">
      <t>シュニン</t>
    </rPh>
    <rPh sb="4" eb="6">
      <t>カンリ</t>
    </rPh>
    <rPh sb="7" eb="10">
      <t>ギジュツシャ</t>
    </rPh>
    <phoneticPr fontId="2"/>
  </si>
  <si>
    <t>大分類</t>
  </si>
  <si>
    <t>番号</t>
  </si>
  <si>
    <t>項　　目</t>
  </si>
  <si>
    <t>確認欄</t>
    <rPh sb="0" eb="2">
      <t>カクニン</t>
    </rPh>
    <rPh sb="2" eb="3">
      <t>ラン</t>
    </rPh>
    <phoneticPr fontId="2"/>
  </si>
  <si>
    <t>指摘事項等</t>
    <rPh sb="0" eb="2">
      <t>シテキ</t>
    </rPh>
    <rPh sb="2" eb="4">
      <t>ジコウ</t>
    </rPh>
    <rPh sb="4" eb="5">
      <t>トウ</t>
    </rPh>
    <phoneticPr fontId="2"/>
  </si>
  <si>
    <t>１１ 自主検査報告書があれば添付
監督職員の検査を行った時は、検査結果通知書面添付。
特記仕様書の一工程の施工の確認及び報告でも使用する。</t>
    <rPh sb="3" eb="5">
      <t>ジシュ</t>
    </rPh>
    <rPh sb="17" eb="21">
      <t>カントクショクイン</t>
    </rPh>
    <rPh sb="22" eb="24">
      <t>ケンサ</t>
    </rPh>
    <rPh sb="25" eb="26">
      <t>オコナ</t>
    </rPh>
    <rPh sb="28" eb="29">
      <t>トキ</t>
    </rPh>
    <rPh sb="31" eb="33">
      <t>ケンサ</t>
    </rPh>
    <rPh sb="33" eb="35">
      <t>ケッカ</t>
    </rPh>
    <rPh sb="35" eb="37">
      <t>ツウチ</t>
    </rPh>
    <rPh sb="37" eb="39">
      <t>ショメン</t>
    </rPh>
    <rPh sb="39" eb="41">
      <t>テンプ</t>
    </rPh>
    <rPh sb="43" eb="45">
      <t>トッキ</t>
    </rPh>
    <rPh sb="45" eb="48">
      <t>シヨウショ</t>
    </rPh>
    <rPh sb="49" eb="50">
      <t>イチ</t>
    </rPh>
    <rPh sb="50" eb="52">
      <t>コウテイ</t>
    </rPh>
    <rPh sb="53" eb="55">
      <t>セコウ</t>
    </rPh>
    <rPh sb="56" eb="58">
      <t>カクニン</t>
    </rPh>
    <rPh sb="58" eb="59">
      <t>オヨ</t>
    </rPh>
    <rPh sb="60" eb="62">
      <t>ホウコク</t>
    </rPh>
    <rPh sb="64" eb="66">
      <t>シヨウ</t>
    </rPh>
    <phoneticPr fontId="2"/>
  </si>
  <si>
    <t>変更契約日</t>
    <rPh sb="0" eb="2">
      <t>ヘンコウ</t>
    </rPh>
    <rPh sb="2" eb="5">
      <t>ケイヤクビ</t>
    </rPh>
    <phoneticPr fontId="2"/>
  </si>
  <si>
    <t>○○</t>
  </si>
  <si>
    <t>←手入力</t>
    <rPh sb="1" eb="4">
      <t>テニュウリョク</t>
    </rPh>
    <phoneticPr fontId="2"/>
  </si>
  <si>
    <t>変更完成期限</t>
    <rPh sb="0" eb="2">
      <t>ヘンコウ</t>
    </rPh>
    <rPh sb="2" eb="4">
      <t>カンセイ</t>
    </rPh>
    <rPh sb="4" eb="6">
      <t>キゲン</t>
    </rPh>
    <phoneticPr fontId="2"/>
  </si>
  <si>
    <t>確認に関するもの</t>
    <rPh sb="0" eb="2">
      <t>カクニン</t>
    </rPh>
    <rPh sb="3" eb="4">
      <t>カン</t>
    </rPh>
    <phoneticPr fontId="2"/>
  </si>
  <si>
    <t>－</t>
    <phoneticPr fontId="2"/>
  </si>
  <si>
    <t>工事書類一覧表</t>
    <phoneticPr fontId="2"/>
  </si>
  <si>
    <t>工事書類一覧表（監理用）</t>
    <rPh sb="8" eb="10">
      <t>カンリ</t>
    </rPh>
    <rPh sb="10" eb="11">
      <t>ヨウ</t>
    </rPh>
    <phoneticPr fontId="2"/>
  </si>
  <si>
    <r>
      <t>ファイルを集約しても良い。</t>
    </r>
    <r>
      <rPr>
        <b/>
        <sz val="10"/>
        <color rgb="FFFF0000"/>
        <rFont val="HG丸ｺﾞｼｯｸM-PRO"/>
        <family val="3"/>
        <charset val="128"/>
      </rPr>
      <t>各ファイルの１枚目には、工事書類一覧表を添付する。（増刷の場合も同様とする。）</t>
    </r>
    <rPh sb="5" eb="7">
      <t>シュウヤク</t>
    </rPh>
    <rPh sb="10" eb="11">
      <t>ヨ</t>
    </rPh>
    <rPh sb="13" eb="14">
      <t>カク</t>
    </rPh>
    <rPh sb="20" eb="22">
      <t>マイメ</t>
    </rPh>
    <rPh sb="25" eb="27">
      <t>コウジ</t>
    </rPh>
    <rPh sb="27" eb="29">
      <t>ショルイ</t>
    </rPh>
    <rPh sb="29" eb="32">
      <t>イチランヒョウ</t>
    </rPh>
    <rPh sb="33" eb="35">
      <t>テンプ</t>
    </rPh>
    <rPh sb="39" eb="41">
      <t>ゾウサツ</t>
    </rPh>
    <rPh sb="42" eb="44">
      <t>バアイ</t>
    </rPh>
    <rPh sb="45" eb="47">
      <t>ドウヨウ</t>
    </rPh>
    <phoneticPr fontId="2"/>
  </si>
  <si>
    <t xml:space="preserve">（平成３１年版） </t>
    <phoneticPr fontId="2"/>
  </si>
  <si>
    <t xml:space="preserve">（平成３１年版） </t>
    <phoneticPr fontId="2"/>
  </si>
  <si>
    <t xml:space="preserve">（平成２９年版） </t>
    <phoneticPr fontId="2"/>
  </si>
  <si>
    <t>（平成３１年版）</t>
    <phoneticPr fontId="2"/>
  </si>
  <si>
    <t>工事書類一覧表</t>
    <rPh sb="0" eb="2">
      <t>コウジ</t>
    </rPh>
    <rPh sb="2" eb="4">
      <t>ショルイ</t>
    </rPh>
    <rPh sb="4" eb="6">
      <t>イチラン</t>
    </rPh>
    <rPh sb="6" eb="7">
      <t>ヒョウ</t>
    </rPh>
    <phoneticPr fontId="2"/>
  </si>
  <si>
    <t>適用がある場合のみ</t>
    <rPh sb="0" eb="1">
      <t>テキヨウ</t>
    </rPh>
    <rPh sb="4" eb="6">
      <t>バアイ</t>
    </rPh>
    <phoneticPr fontId="2"/>
  </si>
  <si>
    <t>双方押印及び印紙貼り付け分とする。(発注者より写しを受領）
工事請負契約基準まで添付すること。</t>
    <rPh sb="0" eb="2">
      <t>ソウホウ</t>
    </rPh>
    <rPh sb="2" eb="4">
      <t>オウイン</t>
    </rPh>
    <rPh sb="4" eb="5">
      <t>オヨ</t>
    </rPh>
    <rPh sb="6" eb="8">
      <t>インシ</t>
    </rPh>
    <rPh sb="8" eb="9">
      <t>ハ</t>
    </rPh>
    <rPh sb="10" eb="11">
      <t>ツ</t>
    </rPh>
    <rPh sb="12" eb="13">
      <t>ブン</t>
    </rPh>
    <rPh sb="18" eb="21">
      <t>ハッチュウシャ</t>
    </rPh>
    <rPh sb="23" eb="24">
      <t>ウツ</t>
    </rPh>
    <rPh sb="26" eb="28">
      <t>ジュリョウ</t>
    </rPh>
    <rPh sb="30" eb="32">
      <t>コウジ</t>
    </rPh>
    <rPh sb="32" eb="34">
      <t>ウケオイ</t>
    </rPh>
    <rPh sb="34" eb="36">
      <t>ケイヤク</t>
    </rPh>
    <rPh sb="36" eb="38">
      <t>キジュン</t>
    </rPh>
    <rPh sb="40" eb="42">
      <t>テンプ</t>
    </rPh>
    <phoneticPr fontId="2"/>
  </si>
  <si>
    <t>現場説明書「Ⅵ.契約に関する事項」による。契約後15日以内に提出。</t>
    <rPh sb="0" eb="2">
      <t>ゲンバ</t>
    </rPh>
    <rPh sb="2" eb="5">
      <t>セツメイショ</t>
    </rPh>
    <rPh sb="8" eb="10">
      <t>ケイヤク</t>
    </rPh>
    <rPh sb="11" eb="12">
      <t>カン</t>
    </rPh>
    <rPh sb="14" eb="16">
      <t>ジコウ</t>
    </rPh>
    <rPh sb="21" eb="24">
      <t>ケイヤクゴ</t>
    </rPh>
    <rPh sb="26" eb="27">
      <t>ニチ</t>
    </rPh>
    <rPh sb="27" eb="29">
      <t>イナイ</t>
    </rPh>
    <rPh sb="30" eb="3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</si>
</sst>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34"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4"/>
      <name val="ＭＳ Ｐゴシック"/>
      <family val="3"/>
      <charset val="128"/>
    </font>
    <font>
      <sz val="10"/>
      <name val="HG丸ｺﾞｼｯｸM-PRO"/>
      <family val="3"/>
      <charset val="128"/>
    </font>
    <font>
      <b/>
      <sz val="16"/>
      <name val="HG丸ｺﾞｼｯｸM-PRO"/>
      <family val="3"/>
      <charset val="128"/>
    </font>
    <font>
      <sz val="8"/>
      <name val="HG丸ｺﾞｼｯｸM-PRO"/>
      <family val="3"/>
      <charset val="128"/>
    </font>
    <font>
      <sz val="11"/>
      <name val="HG丸ｺﾞｼｯｸM-PRO"/>
      <family val="3"/>
      <charset val="128"/>
    </font>
    <font>
      <sz val="9"/>
      <name val="HG丸ｺﾞｼｯｸM-PRO"/>
      <family val="3"/>
      <charset val="128"/>
    </font>
    <font>
      <sz val="10.5"/>
      <name val="HG丸ｺﾞｼｯｸM-PRO"/>
      <family val="3"/>
      <charset val="128"/>
    </font>
    <font>
      <b/>
      <sz val="10"/>
      <name val="HG丸ｺﾞｼｯｸM-PRO"/>
      <family val="3"/>
      <charset val="128"/>
    </font>
    <font>
      <sz val="14"/>
      <color indexed="81"/>
      <name val="ＭＳ Ｐゴシック"/>
      <family val="3"/>
      <charset val="128"/>
    </font>
    <font>
      <sz val="14"/>
      <name val="HG丸ｺﾞｼｯｸM-PRO"/>
      <family val="3"/>
      <charset val="128"/>
    </font>
    <font>
      <b/>
      <sz val="11"/>
      <color indexed="10"/>
      <name val="HG丸ｺﾞｼｯｸM-PRO"/>
      <family val="3"/>
      <charset val="128"/>
    </font>
    <font>
      <sz val="11"/>
      <color indexed="10"/>
      <name val="HG丸ｺﾞｼｯｸM-PRO"/>
      <family val="3"/>
      <charset val="128"/>
    </font>
    <font>
      <sz val="20"/>
      <name val="HG丸ｺﾞｼｯｸM-PRO"/>
      <family val="3"/>
      <charset val="128"/>
    </font>
    <font>
      <sz val="18"/>
      <name val="HG丸ｺﾞｼｯｸM-PRO"/>
      <family val="3"/>
      <charset val="128"/>
    </font>
    <font>
      <sz val="12"/>
      <name val="HG丸ｺﾞｼｯｸM-PRO"/>
      <family val="3"/>
      <charset val="128"/>
    </font>
    <font>
      <b/>
      <sz val="18"/>
      <color indexed="56"/>
      <name val="ＭＳ Ｐゴシック"/>
      <family val="3"/>
      <charset val="128"/>
    </font>
    <font>
      <sz val="16"/>
      <color indexed="81"/>
      <name val="ＭＳ Ｐゴシック"/>
      <family val="3"/>
      <charset val="128"/>
    </font>
    <font>
      <sz val="16"/>
      <name val="HG丸ｺﾞｼｯｸM-PRO"/>
      <family val="3"/>
      <charset val="128"/>
    </font>
    <font>
      <sz val="10"/>
      <color indexed="10"/>
      <name val="HG丸ｺﾞｼｯｸM-PRO"/>
      <family val="3"/>
      <charset val="128"/>
    </font>
    <font>
      <b/>
      <sz val="11"/>
      <color indexed="10"/>
      <name val="HG丸ｺﾞｼｯｸM-PRO"/>
      <family val="3"/>
      <charset val="128"/>
    </font>
    <font>
      <sz val="10"/>
      <color indexed="62"/>
      <name val="HG丸ｺﾞｼｯｸM-PRO"/>
      <family val="3"/>
      <charset val="128"/>
    </font>
    <font>
      <b/>
      <sz val="10"/>
      <color indexed="10"/>
      <name val="HG丸ｺﾞｼｯｸM-PRO"/>
      <family val="3"/>
      <charset val="128"/>
    </font>
    <font>
      <sz val="11"/>
      <color indexed="9"/>
      <name val="HG丸ｺﾞｼｯｸM-PRO"/>
      <family val="3"/>
      <charset val="128"/>
    </font>
    <font>
      <sz val="11"/>
      <color indexed="10"/>
      <name val="ＭＳ Ｐゴシック"/>
      <family val="3"/>
      <charset val="128"/>
    </font>
    <font>
      <sz val="28"/>
      <name val="HG丸ｺﾞｼｯｸM-PRO"/>
      <family val="3"/>
      <charset val="128"/>
    </font>
    <font>
      <sz val="36"/>
      <name val="HG丸ｺﾞｼｯｸM-PRO"/>
      <family val="3"/>
      <charset val="128"/>
    </font>
    <font>
      <b/>
      <sz val="11"/>
      <name val="HG丸ｺﾞｼｯｸM-PRO"/>
      <family val="3"/>
      <charset val="128"/>
    </font>
    <font>
      <strike/>
      <sz val="10"/>
      <name val="HG丸ｺﾞｼｯｸM-PRO"/>
      <family val="3"/>
      <charset val="128"/>
    </font>
    <font>
      <u/>
      <sz val="11"/>
      <color indexed="12"/>
      <name val="HG丸ｺﾞｼｯｸM-PRO"/>
      <family val="3"/>
      <charset val="128"/>
    </font>
    <font>
      <b/>
      <sz val="10"/>
      <color rgb="FFFF0000"/>
      <name val="HG丸ｺﾞｼｯｸM-PRO"/>
      <family val="3"/>
      <charset val="128"/>
    </font>
  </fonts>
  <fills count="11">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11"/>
        <bgColor indexed="64"/>
      </patternFill>
    </fill>
    <fill>
      <patternFill patternType="solid">
        <fgColor indexed="11"/>
        <bgColor indexed="42"/>
      </patternFill>
    </fill>
    <fill>
      <patternFill patternType="solid">
        <fgColor indexed="45"/>
        <bgColor indexed="64"/>
      </patternFill>
    </fill>
    <fill>
      <patternFill patternType="solid">
        <fgColor indexed="13"/>
        <bgColor indexed="64"/>
      </patternFill>
    </fill>
    <fill>
      <patternFill patternType="solid">
        <fgColor theme="0" tint="-4.9989318521683403E-2"/>
        <bgColor indexed="64"/>
      </patternFill>
    </fill>
    <fill>
      <patternFill patternType="solid">
        <fgColor theme="0"/>
        <bgColor indexed="42"/>
      </patternFill>
    </fill>
    <fill>
      <patternFill patternType="solid">
        <fgColor theme="8" tint="0.79998168889431442"/>
        <bgColor indexed="64"/>
      </patternFill>
    </fill>
  </fills>
  <borders count="99">
    <border>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mediumDashDotDot">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DashDotDot">
        <color indexed="64"/>
      </right>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0" fontId="4" fillId="0" borderId="0"/>
  </cellStyleXfs>
  <cellXfs count="638">
    <xf numFmtId="0" fontId="0" fillId="0" borderId="0" xfId="0">
      <alignment vertical="center"/>
    </xf>
    <xf numFmtId="0" fontId="5" fillId="0" borderId="0" xfId="0" applyFont="1">
      <alignment vertical="center"/>
    </xf>
    <xf numFmtId="0" fontId="5" fillId="0" borderId="0" xfId="0" applyFont="1" applyAlignment="1">
      <alignment vertical="center"/>
    </xf>
    <xf numFmtId="0" fontId="8" fillId="0" borderId="0" xfId="0" applyFont="1" applyBorder="1">
      <alignment vertical="center"/>
    </xf>
    <xf numFmtId="0" fontId="8" fillId="0" borderId="0" xfId="0" applyFont="1" applyFill="1" applyBorder="1">
      <alignment vertical="center"/>
    </xf>
    <xf numFmtId="0" fontId="5" fillId="0" borderId="0" xfId="0" applyNumberFormat="1" applyFont="1">
      <alignment vertical="center"/>
    </xf>
    <xf numFmtId="0" fontId="5" fillId="0" borderId="0" xfId="0" applyNumberFormat="1" applyFont="1" applyAlignment="1">
      <alignment horizontal="center" vertical="center"/>
    </xf>
    <xf numFmtId="0" fontId="5" fillId="0" borderId="0" xfId="0" applyNumberFormat="1" applyFont="1" applyAlignment="1">
      <alignment vertical="center" wrapText="1"/>
    </xf>
    <xf numFmtId="0" fontId="5" fillId="0" borderId="0" xfId="0" applyNumberFormat="1" applyFont="1" applyAlignment="1">
      <alignment horizontal="right" vertical="center"/>
    </xf>
    <xf numFmtId="0" fontId="5" fillId="0" borderId="0" xfId="0" applyNumberFormat="1" applyFont="1" applyAlignment="1">
      <alignment vertical="center"/>
    </xf>
    <xf numFmtId="0" fontId="5" fillId="0" borderId="0" xfId="0" applyFont="1" applyBorder="1" applyAlignment="1">
      <alignment horizontal="center" vertical="center"/>
    </xf>
    <xf numFmtId="0" fontId="8" fillId="0" borderId="0" xfId="0" applyFont="1">
      <alignment vertical="center"/>
    </xf>
    <xf numFmtId="0" fontId="5" fillId="0" borderId="0" xfId="0" applyFont="1" applyBorder="1" applyAlignment="1">
      <alignment vertical="center"/>
    </xf>
    <xf numFmtId="0" fontId="8" fillId="0" borderId="0" xfId="0" applyFont="1" applyBorder="1" applyAlignment="1">
      <alignment vertical="center"/>
    </xf>
    <xf numFmtId="0" fontId="22" fillId="0" borderId="0" xfId="0" applyFont="1">
      <alignment vertical="center"/>
    </xf>
    <xf numFmtId="0" fontId="6" fillId="0" borderId="0" xfId="0" applyFont="1" applyFill="1">
      <alignment vertical="center"/>
    </xf>
    <xf numFmtId="0" fontId="8" fillId="0" borderId="0" xfId="0" applyFont="1" applyFill="1">
      <alignment vertical="center"/>
    </xf>
    <xf numFmtId="0" fontId="8"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14" fillId="0" borderId="0" xfId="0" applyFont="1" applyFill="1">
      <alignment vertical="center"/>
    </xf>
    <xf numFmtId="0" fontId="8" fillId="0" borderId="2" xfId="0" applyFont="1" applyFill="1" applyBorder="1">
      <alignment vertical="center"/>
    </xf>
    <xf numFmtId="0" fontId="13" fillId="0" borderId="0" xfId="0" applyFont="1" applyFill="1">
      <alignment vertical="center"/>
    </xf>
    <xf numFmtId="0" fontId="8" fillId="0" borderId="3" xfId="0" applyFont="1" applyFill="1" applyBorder="1" applyAlignment="1">
      <alignment vertical="center"/>
    </xf>
    <xf numFmtId="0" fontId="8" fillId="0" borderId="4" xfId="0" applyFont="1" applyFill="1" applyBorder="1" applyAlignment="1">
      <alignment horizontal="center" vertical="center"/>
    </xf>
    <xf numFmtId="0" fontId="8" fillId="0" borderId="5" xfId="0" applyFont="1" applyFill="1" applyBorder="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shrinkToFit="1"/>
    </xf>
    <xf numFmtId="0" fontId="15"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Border="1" applyAlignment="1">
      <alignment vertical="center" wrapText="1"/>
    </xf>
    <xf numFmtId="0" fontId="8" fillId="0" borderId="0" xfId="0" applyFont="1" applyFill="1" applyBorder="1" applyAlignment="1">
      <alignment vertical="center"/>
    </xf>
    <xf numFmtId="0" fontId="13" fillId="0" borderId="0" xfId="0" applyFont="1" applyFill="1" applyBorder="1" applyAlignment="1">
      <alignment vertical="center"/>
    </xf>
    <xf numFmtId="0" fontId="8" fillId="0" borderId="0" xfId="0" applyFont="1" applyFill="1" applyBorder="1" applyAlignment="1">
      <alignment horizontal="center" vertical="center" wrapText="1"/>
    </xf>
    <xf numFmtId="0" fontId="8" fillId="2" borderId="0" xfId="0" applyFont="1" applyFill="1">
      <alignment vertical="center"/>
    </xf>
    <xf numFmtId="0" fontId="8" fillId="2" borderId="6" xfId="0" applyFont="1" applyFill="1" applyBorder="1">
      <alignment vertical="center"/>
    </xf>
    <xf numFmtId="0" fontId="5" fillId="2" borderId="6" xfId="0" applyFont="1" applyFill="1" applyBorder="1" applyAlignment="1">
      <alignment vertical="center" wrapText="1"/>
    </xf>
    <xf numFmtId="0" fontId="8" fillId="2" borderId="0" xfId="0" applyFont="1" applyFill="1" applyAlignment="1">
      <alignment vertical="center"/>
    </xf>
    <xf numFmtId="0" fontId="5" fillId="2" borderId="0" xfId="0" applyFont="1" applyFill="1">
      <alignment vertical="center"/>
    </xf>
    <xf numFmtId="0" fontId="5" fillId="2" borderId="6" xfId="0" applyFont="1" applyFill="1" applyBorder="1" applyAlignment="1">
      <alignment horizontal="right" vertical="center"/>
    </xf>
    <xf numFmtId="0" fontId="5" fillId="2" borderId="6" xfId="0" applyFont="1" applyFill="1" applyBorder="1">
      <alignment vertical="center"/>
    </xf>
    <xf numFmtId="0" fontId="23" fillId="0" borderId="0" xfId="0" applyFont="1" applyFill="1">
      <alignment vertical="center"/>
    </xf>
    <xf numFmtId="0" fontId="8" fillId="0" borderId="6" xfId="0" applyFont="1" applyFill="1" applyBorder="1" applyAlignment="1">
      <alignment vertical="center"/>
    </xf>
    <xf numFmtId="0" fontId="5" fillId="0" borderId="8" xfId="0" applyFont="1" applyFill="1" applyBorder="1">
      <alignment vertical="center"/>
    </xf>
    <xf numFmtId="0" fontId="5" fillId="0" borderId="9" xfId="0" applyFont="1" applyFill="1" applyBorder="1">
      <alignment vertical="center"/>
    </xf>
    <xf numFmtId="0" fontId="5" fillId="0" borderId="0" xfId="0" applyFont="1" applyFill="1">
      <alignment vertical="center"/>
    </xf>
    <xf numFmtId="0" fontId="5" fillId="0" borderId="0" xfId="0" applyFont="1" applyFill="1" applyBorder="1">
      <alignment vertical="center"/>
    </xf>
    <xf numFmtId="0" fontId="5" fillId="0" borderId="10" xfId="0" applyFont="1" applyFill="1" applyBorder="1">
      <alignment vertical="center"/>
    </xf>
    <xf numFmtId="0" fontId="5" fillId="0" borderId="11" xfId="0" applyFont="1" applyFill="1" applyBorder="1">
      <alignment vertical="center"/>
    </xf>
    <xf numFmtId="0" fontId="5" fillId="0" borderId="12" xfId="0" applyFont="1" applyFill="1" applyBorder="1">
      <alignment vertical="center"/>
    </xf>
    <xf numFmtId="0" fontId="5" fillId="0" borderId="13" xfId="0" applyFont="1" applyFill="1" applyBorder="1">
      <alignment vertical="center"/>
    </xf>
    <xf numFmtId="0" fontId="5" fillId="0" borderId="14" xfId="0" applyFont="1" applyFill="1" applyBorder="1">
      <alignment vertical="center"/>
    </xf>
    <xf numFmtId="0" fontId="8" fillId="2" borderId="6" xfId="0" applyFont="1" applyFill="1" applyBorder="1" applyAlignment="1">
      <alignment vertical="center" wrapText="1"/>
    </xf>
    <xf numFmtId="0" fontId="22" fillId="0" borderId="0" xfId="0" applyFont="1" applyFill="1">
      <alignment vertical="center"/>
    </xf>
    <xf numFmtId="0" fontId="11" fillId="0" borderId="0" xfId="0" applyFont="1" applyFill="1" applyAlignment="1">
      <alignment horizontal="right" vertical="center"/>
    </xf>
    <xf numFmtId="0" fontId="5" fillId="0" borderId="0" xfId="0" applyFont="1" applyFill="1" applyAlignment="1">
      <alignment horizontal="center" vertical="center"/>
    </xf>
    <xf numFmtId="0" fontId="5" fillId="0" borderId="15" xfId="0"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5" fillId="0" borderId="18" xfId="0" applyFont="1" applyFill="1" applyBorder="1">
      <alignment vertical="center"/>
    </xf>
    <xf numFmtId="0" fontId="5" fillId="0" borderId="19" xfId="0" applyFont="1" applyFill="1" applyBorder="1">
      <alignment vertical="center"/>
    </xf>
    <xf numFmtId="0" fontId="5" fillId="0" borderId="20" xfId="0" applyFont="1" applyFill="1" applyBorder="1">
      <alignment vertical="center"/>
    </xf>
    <xf numFmtId="0" fontId="5" fillId="0" borderId="21" xfId="0" applyFont="1" applyFill="1" applyBorder="1">
      <alignment vertical="center"/>
    </xf>
    <xf numFmtId="0" fontId="5" fillId="0" borderId="22" xfId="0" applyFont="1" applyFill="1" applyBorder="1">
      <alignment vertical="center"/>
    </xf>
    <xf numFmtId="0" fontId="5" fillId="0" borderId="23" xfId="0" applyFont="1" applyFill="1" applyBorder="1">
      <alignment vertical="center"/>
    </xf>
    <xf numFmtId="0" fontId="9" fillId="0" borderId="0" xfId="0" applyFont="1" applyFill="1" applyBorder="1">
      <alignment vertical="center"/>
    </xf>
    <xf numFmtId="0" fontId="7" fillId="0" borderId="18" xfId="0" applyFont="1" applyFill="1" applyBorder="1">
      <alignment vertical="center"/>
    </xf>
    <xf numFmtId="0" fontId="9" fillId="0" borderId="0" xfId="0" applyFont="1" applyFill="1">
      <alignment vertical="center"/>
    </xf>
    <xf numFmtId="0" fontId="5" fillId="0" borderId="0" xfId="0" applyFont="1" applyFill="1" applyAlignment="1">
      <alignment vertical="center" wrapText="1"/>
    </xf>
    <xf numFmtId="0" fontId="9" fillId="0" borderId="0" xfId="0" applyFont="1" applyFill="1" applyBorder="1" applyAlignment="1">
      <alignment horizontal="center" vertical="center"/>
    </xf>
    <xf numFmtId="0" fontId="8" fillId="0" borderId="0" xfId="0" applyFont="1" applyFill="1" applyAlignment="1">
      <alignment vertical="center"/>
    </xf>
    <xf numFmtId="0" fontId="6" fillId="0" borderId="0" xfId="0" applyFont="1" applyFill="1" applyBorder="1" applyAlignment="1">
      <alignment horizontal="center" vertical="center"/>
    </xf>
    <xf numFmtId="0" fontId="5" fillId="0" borderId="2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8" fillId="3" borderId="2" xfId="0" applyFont="1" applyFill="1" applyBorder="1">
      <alignment vertical="center"/>
    </xf>
    <xf numFmtId="0" fontId="8" fillId="4" borderId="2" xfId="0" applyFont="1" applyFill="1" applyBorder="1">
      <alignment vertical="center"/>
    </xf>
    <xf numFmtId="0" fontId="5" fillId="0" borderId="24" xfId="0" applyFont="1" applyFill="1" applyBorder="1">
      <alignment vertical="center"/>
    </xf>
    <xf numFmtId="0" fontId="5" fillId="0" borderId="25" xfId="0" applyFont="1" applyFill="1" applyBorder="1">
      <alignment vertical="center"/>
    </xf>
    <xf numFmtId="0" fontId="5" fillId="0" borderId="26" xfId="0" applyFont="1" applyFill="1" applyBorder="1">
      <alignment vertical="center"/>
    </xf>
    <xf numFmtId="0" fontId="5" fillId="0" borderId="27" xfId="0" applyFont="1" applyFill="1" applyBorder="1">
      <alignment vertical="center"/>
    </xf>
    <xf numFmtId="0" fontId="5" fillId="0" borderId="28" xfId="0" applyFont="1" applyFill="1" applyBorder="1">
      <alignment vertical="center"/>
    </xf>
    <xf numFmtId="0" fontId="5" fillId="0" borderId="29" xfId="0" applyFont="1" applyFill="1" applyBorder="1">
      <alignment vertical="center"/>
    </xf>
    <xf numFmtId="0" fontId="5" fillId="0" borderId="30" xfId="0" applyFont="1" applyFill="1" applyBorder="1">
      <alignment vertical="center"/>
    </xf>
    <xf numFmtId="0" fontId="5" fillId="0" borderId="31" xfId="0" applyFont="1" applyFill="1" applyBorder="1">
      <alignment vertical="center"/>
    </xf>
    <xf numFmtId="0" fontId="5" fillId="0" borderId="32" xfId="0" applyFont="1" applyFill="1" applyBorder="1">
      <alignment vertical="center"/>
    </xf>
    <xf numFmtId="0" fontId="5" fillId="0" borderId="33" xfId="0" applyFont="1" applyFill="1" applyBorder="1">
      <alignment vertical="center"/>
    </xf>
    <xf numFmtId="0" fontId="5" fillId="0" borderId="34" xfId="0" applyFont="1" applyFill="1" applyBorder="1">
      <alignment vertical="center"/>
    </xf>
    <xf numFmtId="0" fontId="5" fillId="0" borderId="35" xfId="0" applyFont="1" applyFill="1" applyBorder="1">
      <alignment vertical="center"/>
    </xf>
    <xf numFmtId="0" fontId="5" fillId="0" borderId="36" xfId="0" applyFont="1" applyFill="1" applyBorder="1">
      <alignment vertical="center"/>
    </xf>
    <xf numFmtId="0" fontId="0" fillId="0" borderId="20" xfId="0" applyFill="1" applyBorder="1" applyAlignment="1">
      <alignment vertical="center"/>
    </xf>
    <xf numFmtId="0" fontId="22" fillId="0" borderId="0" xfId="0" applyNumberFormat="1" applyFont="1" applyAlignment="1">
      <alignment vertical="center"/>
    </xf>
    <xf numFmtId="0" fontId="22" fillId="0" borderId="0" xfId="0" applyNumberFormat="1" applyFont="1">
      <alignment vertical="center"/>
    </xf>
    <xf numFmtId="0" fontId="5" fillId="0" borderId="37" xfId="0" applyFont="1" applyBorder="1" applyAlignment="1">
      <alignment vertical="center" wrapText="1"/>
    </xf>
    <xf numFmtId="0" fontId="8" fillId="5" borderId="2"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5" fillId="0" borderId="0" xfId="0" applyNumberFormat="1" applyFont="1" applyAlignment="1">
      <alignment vertical="top"/>
    </xf>
    <xf numFmtId="0" fontId="24" fillId="0" borderId="0" xfId="0" applyNumberFormat="1" applyFont="1" applyAlignment="1">
      <alignment vertical="center" wrapText="1"/>
    </xf>
    <xf numFmtId="0" fontId="5" fillId="0" borderId="0" xfId="0" applyNumberFormat="1" applyFont="1" applyAlignment="1">
      <alignment horizontal="left" vertical="center" indent="1"/>
    </xf>
    <xf numFmtId="0" fontId="25" fillId="0" borderId="0" xfId="0" applyFont="1" applyFill="1">
      <alignment vertical="center"/>
    </xf>
    <xf numFmtId="0" fontId="5" fillId="4" borderId="6" xfId="0" applyFont="1" applyFill="1" applyBorder="1" applyAlignment="1" applyProtection="1">
      <alignment horizontal="center" vertical="center"/>
      <protection locked="0"/>
    </xf>
    <xf numFmtId="0" fontId="23" fillId="0" borderId="0" xfId="0" applyFont="1" applyFill="1" applyBorder="1" applyAlignment="1">
      <alignment vertical="center"/>
    </xf>
    <xf numFmtId="0" fontId="8" fillId="2" borderId="0" xfId="0" applyFont="1" applyFill="1" applyAlignment="1">
      <alignment vertical="center" wrapText="1"/>
    </xf>
    <xf numFmtId="0" fontId="8" fillId="4" borderId="2" xfId="0" applyFont="1" applyFill="1" applyBorder="1" applyAlignment="1" applyProtection="1">
      <alignment horizontal="center" vertical="center"/>
      <protection locked="0"/>
    </xf>
    <xf numFmtId="0" fontId="8" fillId="2" borderId="0" xfId="0" quotePrefix="1" applyFont="1" applyFill="1">
      <alignment vertical="center"/>
    </xf>
    <xf numFmtId="0" fontId="8" fillId="4" borderId="4" xfId="0" applyFont="1" applyFill="1" applyBorder="1" applyAlignment="1" applyProtection="1">
      <alignment horizontal="center" vertical="center"/>
      <protection locked="0"/>
    </xf>
    <xf numFmtId="0" fontId="0" fillId="0" borderId="0" xfId="0" applyFill="1">
      <alignment vertical="center"/>
    </xf>
    <xf numFmtId="0" fontId="0" fillId="0" borderId="17" xfId="0" applyFill="1" applyBorder="1">
      <alignment vertical="center"/>
    </xf>
    <xf numFmtId="0" fontId="0" fillId="0" borderId="0" xfId="0" applyFill="1" applyBorder="1">
      <alignment vertical="center"/>
    </xf>
    <xf numFmtId="0" fontId="0" fillId="0" borderId="18" xfId="0" applyFill="1" applyBorder="1">
      <alignment vertical="center"/>
    </xf>
    <xf numFmtId="0" fontId="0" fillId="0" borderId="0" xfId="0" applyFill="1" applyAlignment="1">
      <alignment horizontal="right" vertical="center"/>
    </xf>
    <xf numFmtId="0" fontId="8" fillId="3" borderId="6" xfId="0" applyFont="1" applyFill="1" applyBorder="1" applyAlignment="1" applyProtection="1">
      <alignment vertical="center" wrapText="1"/>
      <protection locked="0"/>
    </xf>
    <xf numFmtId="0" fontId="8" fillId="3" borderId="6" xfId="0" applyFont="1" applyFill="1" applyBorder="1" applyAlignment="1" applyProtection="1">
      <alignment horizontal="center" vertical="center"/>
      <protection locked="0"/>
    </xf>
    <xf numFmtId="0" fontId="8" fillId="0" borderId="10" xfId="0" applyFont="1" applyBorder="1" applyAlignment="1">
      <alignment horizontal="center" vertical="center"/>
    </xf>
    <xf numFmtId="14" fontId="8" fillId="0" borderId="0" xfId="0" applyNumberFormat="1" applyFont="1" applyFill="1">
      <alignment vertical="center"/>
    </xf>
    <xf numFmtId="176" fontId="8" fillId="0" borderId="0" xfId="0" applyNumberFormat="1" applyFont="1" applyFill="1">
      <alignment vertical="center"/>
    </xf>
    <xf numFmtId="0" fontId="8" fillId="3" borderId="0" xfId="0" applyFont="1" applyFill="1" applyBorder="1" applyAlignment="1" applyProtection="1">
      <alignment horizontal="center" vertical="center"/>
      <protection locked="0"/>
    </xf>
    <xf numFmtId="176" fontId="8" fillId="0" borderId="0" xfId="0" applyNumberFormat="1" applyFont="1" applyFill="1" applyBorder="1">
      <alignment vertical="center"/>
    </xf>
    <xf numFmtId="0" fontId="8" fillId="0" borderId="0" xfId="0" applyFont="1" applyFill="1" applyAlignment="1" applyProtection="1">
      <alignment horizontal="center" vertical="center"/>
    </xf>
    <xf numFmtId="0" fontId="8" fillId="0" borderId="2" xfId="0" applyNumberFormat="1" applyFont="1" applyFill="1" applyBorder="1" applyAlignment="1" applyProtection="1">
      <alignment horizontal="center" vertical="center"/>
    </xf>
    <xf numFmtId="0" fontId="8" fillId="0" borderId="40"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0" xfId="0" applyFont="1" applyFill="1" applyAlignment="1">
      <alignment horizontal="right" vertical="center"/>
    </xf>
    <xf numFmtId="0" fontId="5" fillId="2" borderId="6" xfId="0" applyFont="1" applyFill="1" applyBorder="1" applyAlignment="1">
      <alignment horizontal="right" vertical="center" wrapText="1"/>
    </xf>
    <xf numFmtId="0" fontId="26" fillId="0" borderId="0" xfId="0" applyFont="1" applyFill="1">
      <alignment vertical="center"/>
    </xf>
    <xf numFmtId="0" fontId="5" fillId="2" borderId="0" xfId="0" applyFont="1" applyFill="1" applyAlignment="1">
      <alignment vertical="center" wrapText="1"/>
    </xf>
    <xf numFmtId="0" fontId="8" fillId="0" borderId="0" xfId="0" applyFont="1" applyFill="1" applyBorder="1" applyAlignment="1">
      <alignment horizontal="left" vertical="center"/>
    </xf>
    <xf numFmtId="49" fontId="1" fillId="0" borderId="6" xfId="0" applyNumberFormat="1" applyFont="1" applyFill="1" applyBorder="1" applyAlignment="1" applyProtection="1">
      <alignment horizontal="left" vertical="center" indent="1" shrinkToFit="1"/>
      <protection locked="0"/>
    </xf>
    <xf numFmtId="49" fontId="1" fillId="6" borderId="6" xfId="0" applyNumberFormat="1" applyFont="1" applyFill="1" applyBorder="1" applyAlignment="1" applyProtection="1">
      <alignment horizontal="left" vertical="center" indent="1" shrinkToFit="1"/>
      <protection locked="0"/>
    </xf>
    <xf numFmtId="49" fontId="1" fillId="7" borderId="6" xfId="0" applyNumberFormat="1" applyFont="1" applyFill="1" applyBorder="1" applyAlignment="1" applyProtection="1">
      <alignment horizontal="left" vertical="center" indent="1" shrinkToFit="1"/>
      <protection locked="0"/>
    </xf>
    <xf numFmtId="49" fontId="0" fillId="0" borderId="6" xfId="0" applyNumberFormat="1" applyFill="1" applyBorder="1" applyAlignment="1" applyProtection="1">
      <alignment horizontal="left" vertical="center" indent="1" shrinkToFit="1"/>
      <protection locked="0"/>
    </xf>
    <xf numFmtId="0" fontId="5" fillId="2" borderId="6" xfId="0" applyFont="1" applyFill="1" applyBorder="1" applyAlignment="1" applyProtection="1">
      <alignment horizontal="right" vertical="center"/>
      <protection locked="0"/>
    </xf>
    <xf numFmtId="0" fontId="5" fillId="2" borderId="6" xfId="0" applyFont="1" applyFill="1" applyBorder="1" applyAlignment="1" applyProtection="1">
      <alignment vertical="center" wrapText="1"/>
      <protection locked="0"/>
    </xf>
    <xf numFmtId="0" fontId="8" fillId="2" borderId="6" xfId="0" applyFont="1" applyFill="1" applyBorder="1" applyProtection="1">
      <alignment vertical="center"/>
      <protection locked="0"/>
    </xf>
    <xf numFmtId="0" fontId="8" fillId="0" borderId="6"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8" fillId="4" borderId="41" xfId="0" applyFont="1" applyFill="1" applyBorder="1" applyAlignment="1" applyProtection="1">
      <alignment horizontal="left" vertical="center"/>
      <protection locked="0"/>
    </xf>
    <xf numFmtId="0" fontId="8" fillId="3" borderId="41"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20" xfId="0" applyFont="1" applyFill="1" applyBorder="1" applyAlignment="1">
      <alignment horizontal="left" vertical="center"/>
    </xf>
    <xf numFmtId="0" fontId="22" fillId="0" borderId="0" xfId="0" applyFont="1" applyFill="1" applyBorder="1" applyAlignment="1">
      <alignment horizontal="left" vertical="center"/>
    </xf>
    <xf numFmtId="0" fontId="8" fillId="0" borderId="42" xfId="0" applyFont="1" applyFill="1" applyBorder="1">
      <alignment vertical="center"/>
    </xf>
    <xf numFmtId="0" fontId="8" fillId="0" borderId="43" xfId="0" applyFont="1" applyFill="1" applyBorder="1">
      <alignment vertical="center"/>
    </xf>
    <xf numFmtId="0" fontId="8" fillId="0" borderId="18" xfId="0" applyFont="1" applyFill="1" applyBorder="1">
      <alignment vertical="center"/>
    </xf>
    <xf numFmtId="0" fontId="8" fillId="0" borderId="11" xfId="0" applyFont="1" applyFill="1" applyBorder="1">
      <alignment vertical="center"/>
    </xf>
    <xf numFmtId="0" fontId="8" fillId="0" borderId="23" xfId="0" applyFont="1" applyFill="1" applyBorder="1">
      <alignment vertical="center"/>
    </xf>
    <xf numFmtId="0" fontId="21" fillId="0" borderId="0" xfId="0" applyFont="1" applyFill="1" applyBorder="1">
      <alignment vertical="center"/>
    </xf>
    <xf numFmtId="0" fontId="21" fillId="0" borderId="11" xfId="0" applyFont="1" applyFill="1" applyBorder="1">
      <alignment vertical="center"/>
    </xf>
    <xf numFmtId="0" fontId="8" fillId="0" borderId="44" xfId="0" applyFont="1" applyFill="1" applyBorder="1">
      <alignment vertical="center"/>
    </xf>
    <xf numFmtId="0" fontId="8" fillId="0" borderId="17" xfId="0" applyFont="1" applyFill="1" applyBorder="1">
      <alignment vertical="center"/>
    </xf>
    <xf numFmtId="0" fontId="8" fillId="0" borderId="22" xfId="0" applyFont="1" applyFill="1" applyBorder="1">
      <alignment vertical="center"/>
    </xf>
    <xf numFmtId="0" fontId="22" fillId="0" borderId="0" xfId="0" applyFont="1" applyFill="1" applyBorder="1" applyAlignment="1">
      <alignment vertical="center"/>
    </xf>
    <xf numFmtId="0" fontId="8" fillId="4" borderId="2" xfId="0" applyFont="1" applyFill="1" applyBorder="1" applyAlignment="1" applyProtection="1">
      <alignment vertical="center"/>
      <protection locked="0"/>
    </xf>
    <xf numFmtId="0" fontId="28" fillId="0" borderId="0" xfId="0" applyFont="1" applyFill="1" applyBorder="1" applyAlignment="1">
      <alignment vertical="center"/>
    </xf>
    <xf numFmtId="49" fontId="0" fillId="7" borderId="6" xfId="0" applyNumberFormat="1" applyFill="1" applyBorder="1" applyAlignment="1" applyProtection="1">
      <alignment horizontal="left" vertical="center" indent="1" shrinkToFit="1"/>
      <protection locked="0"/>
    </xf>
    <xf numFmtId="0" fontId="8" fillId="3" borderId="13" xfId="0" applyFont="1" applyFill="1" applyBorder="1" applyAlignment="1" applyProtection="1">
      <alignment vertical="center"/>
      <protection locked="0"/>
    </xf>
    <xf numFmtId="0" fontId="5" fillId="0" borderId="0" xfId="0" applyFont="1" applyFill="1" applyAlignment="1">
      <alignment vertical="center"/>
    </xf>
    <xf numFmtId="49" fontId="0" fillId="6" borderId="6" xfId="0" applyNumberFormat="1" applyFill="1" applyBorder="1" applyAlignment="1" applyProtection="1">
      <alignment horizontal="left" vertical="center" indent="1" shrinkToFit="1"/>
      <protection locked="0"/>
    </xf>
    <xf numFmtId="49" fontId="0" fillId="0" borderId="6" xfId="0" applyNumberFormat="1" applyFont="1" applyFill="1" applyBorder="1" applyAlignment="1" applyProtection="1">
      <alignment horizontal="left" vertical="center" indent="1" shrinkToFit="1"/>
      <protection locked="0"/>
    </xf>
    <xf numFmtId="0" fontId="30" fillId="0" borderId="0" xfId="0" applyFont="1" applyFill="1" applyBorder="1">
      <alignment vertical="center"/>
    </xf>
    <xf numFmtId="0" fontId="31" fillId="0" borderId="0" xfId="0" applyNumberFormat="1" applyFont="1">
      <alignment vertical="center"/>
    </xf>
    <xf numFmtId="0" fontId="5" fillId="0" borderId="0" xfId="0" applyNumberFormat="1" applyFont="1" applyAlignment="1">
      <alignment horizontal="left" vertical="top" indent="1"/>
    </xf>
    <xf numFmtId="0" fontId="5" fillId="0" borderId="0" xfId="0" applyNumberFormat="1" applyFont="1" applyAlignment="1">
      <alignment horizontal="left" vertical="top" indent="2"/>
    </xf>
    <xf numFmtId="0" fontId="5" fillId="0" borderId="49" xfId="0" applyFont="1" applyBorder="1" applyAlignment="1">
      <alignment vertical="center" wrapText="1"/>
    </xf>
    <xf numFmtId="0" fontId="5" fillId="0" borderId="0" xfId="0" applyNumberFormat="1" applyFont="1" applyAlignment="1">
      <alignment horizontal="center" vertical="top"/>
    </xf>
    <xf numFmtId="0" fontId="5" fillId="0" borderId="0" xfId="0" applyNumberFormat="1" applyFont="1" applyAlignment="1">
      <alignment horizontal="right" vertical="center" indent="1"/>
    </xf>
    <xf numFmtId="0" fontId="5" fillId="0" borderId="0" xfId="0" applyNumberFormat="1" applyFont="1" applyAlignment="1">
      <alignment horizontal="right" vertical="top" indent="1"/>
    </xf>
    <xf numFmtId="0" fontId="5" fillId="0" borderId="0" xfId="0" applyNumberFormat="1" applyFont="1" applyAlignment="1">
      <alignment horizontal="right" vertical="top" indent="2"/>
    </xf>
    <xf numFmtId="0" fontId="5" fillId="0" borderId="0" xfId="0" applyNumberFormat="1" applyFont="1" applyAlignment="1">
      <alignment horizontal="right" vertical="top"/>
    </xf>
    <xf numFmtId="0" fontId="5" fillId="8" borderId="50" xfId="0" applyFont="1" applyFill="1" applyBorder="1" applyAlignment="1">
      <alignment horizontal="right" vertical="center" wrapText="1"/>
    </xf>
    <xf numFmtId="0" fontId="5" fillId="0" borderId="51" xfId="0" applyFont="1" applyBorder="1" applyAlignment="1">
      <alignment horizontal="center" vertical="center" wrapText="1"/>
    </xf>
    <xf numFmtId="0" fontId="5" fillId="8" borderId="52" xfId="0" applyFont="1" applyFill="1" applyBorder="1" applyAlignment="1">
      <alignment horizontal="right" vertical="center" wrapText="1"/>
    </xf>
    <xf numFmtId="0" fontId="5" fillId="0" borderId="47" xfId="0" applyFont="1" applyBorder="1" applyAlignment="1">
      <alignment horizontal="center" vertical="center" wrapText="1"/>
    </xf>
    <xf numFmtId="0" fontId="5" fillId="8" borderId="53" xfId="0" applyFont="1" applyFill="1" applyBorder="1" applyAlignment="1">
      <alignment horizontal="right" vertical="center" wrapText="1"/>
    </xf>
    <xf numFmtId="0" fontId="5" fillId="8" borderId="54" xfId="0" quotePrefix="1" applyNumberFormat="1" applyFont="1" applyFill="1" applyBorder="1" applyAlignment="1">
      <alignment horizontal="right" vertical="center" wrapText="1"/>
    </xf>
    <xf numFmtId="0" fontId="5" fillId="0" borderId="42" xfId="0" applyFont="1" applyBorder="1" applyAlignment="1">
      <alignment horizontal="justify" vertical="center" wrapText="1"/>
    </xf>
    <xf numFmtId="56" fontId="5" fillId="8" borderId="55" xfId="0" quotePrefix="1" applyNumberFormat="1" applyFont="1" applyFill="1" applyBorder="1" applyAlignment="1">
      <alignment horizontal="justify" vertical="center" wrapText="1"/>
    </xf>
    <xf numFmtId="0" fontId="5" fillId="0" borderId="50" xfId="0" applyFont="1" applyBorder="1" applyAlignment="1">
      <alignment horizontal="right" vertical="center" wrapText="1"/>
    </xf>
    <xf numFmtId="0" fontId="5" fillId="0" borderId="56" xfId="0" quotePrefix="1" applyNumberFormat="1" applyFont="1" applyBorder="1" applyAlignment="1">
      <alignment horizontal="right" vertical="center" wrapText="1"/>
    </xf>
    <xf numFmtId="0" fontId="5" fillId="0" borderId="52" xfId="0" applyFont="1" applyBorder="1" applyAlignment="1">
      <alignment horizontal="right" vertical="center" wrapText="1"/>
    </xf>
    <xf numFmtId="0" fontId="5" fillId="0" borderId="52" xfId="0" applyFont="1" applyFill="1" applyBorder="1" applyAlignment="1">
      <alignment horizontal="right" vertical="center" wrapText="1"/>
    </xf>
    <xf numFmtId="0" fontId="5" fillId="0" borderId="57" xfId="0" applyFont="1" applyBorder="1" applyAlignment="1">
      <alignment horizontal="right" vertical="center" wrapText="1"/>
    </xf>
    <xf numFmtId="0" fontId="5" fillId="0" borderId="58" xfId="0" applyFont="1" applyBorder="1" applyAlignment="1">
      <alignment horizontal="center" vertical="center" wrapText="1"/>
    </xf>
    <xf numFmtId="0" fontId="5" fillId="0" borderId="59" xfId="0" quotePrefix="1" applyNumberFormat="1" applyFont="1" applyBorder="1" applyAlignment="1">
      <alignment horizontal="right" vertical="center" wrapText="1"/>
    </xf>
    <xf numFmtId="0" fontId="5" fillId="0" borderId="60" xfId="0" applyFont="1" applyBorder="1" applyAlignment="1">
      <alignment horizontal="right" vertical="center" wrapText="1"/>
    </xf>
    <xf numFmtId="0" fontId="5" fillId="0" borderId="61" xfId="0" applyFont="1" applyBorder="1" applyAlignment="1">
      <alignment horizontal="center" vertical="center" wrapText="1"/>
    </xf>
    <xf numFmtId="0" fontId="5" fillId="8" borderId="57" xfId="0" applyFont="1" applyFill="1" applyBorder="1" applyAlignment="1">
      <alignment horizontal="right" vertical="center" wrapText="1"/>
    </xf>
    <xf numFmtId="0" fontId="5" fillId="8" borderId="59" xfId="0" quotePrefix="1" applyNumberFormat="1" applyFont="1" applyFill="1" applyBorder="1" applyAlignment="1">
      <alignment horizontal="right" vertical="center" wrapText="1"/>
    </xf>
    <xf numFmtId="56" fontId="5" fillId="0" borderId="58" xfId="0" quotePrefix="1" applyNumberFormat="1" applyFont="1" applyBorder="1" applyAlignment="1">
      <alignment horizontal="justify" vertical="center" wrapText="1"/>
    </xf>
    <xf numFmtId="0" fontId="5" fillId="8" borderId="51" xfId="0" applyFont="1" applyFill="1" applyBorder="1" applyAlignment="1">
      <alignment horizontal="center" vertical="center" wrapText="1"/>
    </xf>
    <xf numFmtId="0" fontId="5" fillId="8" borderId="47" xfId="0" applyFont="1" applyFill="1" applyBorder="1" applyAlignment="1">
      <alignment horizontal="center" vertical="center" wrapText="1"/>
    </xf>
    <xf numFmtId="0" fontId="5" fillId="8" borderId="55" xfId="0" applyFont="1" applyFill="1" applyBorder="1" applyAlignment="1">
      <alignment horizontal="center" vertical="center" wrapText="1"/>
    </xf>
    <xf numFmtId="0" fontId="5" fillId="8" borderId="58" xfId="0" applyFont="1" applyFill="1" applyBorder="1" applyAlignment="1">
      <alignment horizontal="center" vertical="center" wrapText="1"/>
    </xf>
    <xf numFmtId="0" fontId="5" fillId="8" borderId="62" xfId="0" applyFont="1" applyFill="1" applyBorder="1" applyAlignment="1">
      <alignment horizontal="right" vertical="center" wrapText="1"/>
    </xf>
    <xf numFmtId="0" fontId="5" fillId="8" borderId="63" xfId="0" applyFont="1" applyFill="1" applyBorder="1" applyAlignment="1">
      <alignment horizontal="center" vertical="center" wrapText="1"/>
    </xf>
    <xf numFmtId="0" fontId="5" fillId="8" borderId="48" xfId="0" quotePrefix="1" applyNumberFormat="1" applyFont="1" applyFill="1" applyBorder="1" applyAlignment="1">
      <alignment horizontal="right" vertical="center" wrapText="1"/>
    </xf>
    <xf numFmtId="0" fontId="5" fillId="0" borderId="64" xfId="0" applyFont="1" applyBorder="1" applyAlignment="1">
      <alignment vertical="center" wrapText="1"/>
    </xf>
    <xf numFmtId="0" fontId="5" fillId="0" borderId="0" xfId="0" applyNumberFormat="1" applyFont="1" applyAlignment="1">
      <alignment horizontal="left" vertical="center" indent="2"/>
    </xf>
    <xf numFmtId="0" fontId="5" fillId="0" borderId="0" xfId="0" applyFont="1" applyBorder="1" applyAlignment="1">
      <alignment horizontal="left" vertical="center" indent="1"/>
    </xf>
    <xf numFmtId="0" fontId="5" fillId="0" borderId="57" xfId="0" applyFont="1" applyFill="1" applyBorder="1" applyAlignment="1">
      <alignment horizontal="right" vertical="center" wrapText="1"/>
    </xf>
    <xf numFmtId="0" fontId="5" fillId="0" borderId="58" xfId="0" applyFont="1" applyFill="1" applyBorder="1" applyAlignment="1">
      <alignment horizontal="center" vertical="center" wrapText="1"/>
    </xf>
    <xf numFmtId="0" fontId="5" fillId="0" borderId="60" xfId="0" applyFont="1" applyFill="1" applyBorder="1" applyAlignment="1">
      <alignment horizontal="right"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right" vertical="center" wrapText="1"/>
    </xf>
    <xf numFmtId="0" fontId="5" fillId="0" borderId="63" xfId="0" applyFont="1" applyFill="1" applyBorder="1" applyAlignment="1">
      <alignment horizontal="center" vertical="center" wrapText="1"/>
    </xf>
    <xf numFmtId="0" fontId="5" fillId="0" borderId="0" xfId="0" applyFont="1" applyBorder="1" applyAlignment="1">
      <alignment horizontal="right" vertical="center"/>
    </xf>
    <xf numFmtId="0" fontId="8" fillId="0" borderId="0" xfId="0" applyFont="1" applyBorder="1" applyAlignment="1">
      <alignment horizontal="right" vertical="center"/>
    </xf>
    <xf numFmtId="0" fontId="32" fillId="0" borderId="0" xfId="1" applyFont="1" applyBorder="1" applyAlignment="1" applyProtection="1">
      <alignment vertical="center"/>
    </xf>
    <xf numFmtId="0" fontId="5" fillId="0" borderId="0"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lignment vertical="center"/>
    </xf>
    <xf numFmtId="0" fontId="8" fillId="0" borderId="0" xfId="0" applyNumberFormat="1" applyFont="1">
      <alignment vertical="center"/>
    </xf>
    <xf numFmtId="0" fontId="5" fillId="0" borderId="46" xfId="0" applyFont="1" applyFill="1" applyBorder="1" applyAlignment="1">
      <alignment vertical="center" wrapText="1"/>
    </xf>
    <xf numFmtId="0" fontId="5" fillId="0" borderId="0" xfId="0" applyFont="1" applyBorder="1">
      <alignment vertical="center"/>
    </xf>
    <xf numFmtId="0" fontId="18" fillId="0" borderId="0" xfId="0" applyNumberFormat="1" applyFont="1">
      <alignment vertical="center"/>
    </xf>
    <xf numFmtId="0" fontId="5" fillId="0" borderId="19" xfId="0" applyFont="1" applyFill="1" applyBorder="1" applyAlignment="1">
      <alignment horizontal="right" vertical="center" wrapText="1"/>
    </xf>
    <xf numFmtId="0" fontId="5" fillId="0" borderId="0" xfId="0" applyFont="1" applyFill="1" applyBorder="1" applyAlignment="1">
      <alignment horizontal="center" vertical="center" wrapText="1"/>
    </xf>
    <xf numFmtId="0" fontId="5" fillId="8" borderId="67" xfId="0" applyFont="1" applyFill="1" applyBorder="1" applyAlignment="1">
      <alignment horizontal="center" vertical="center" wrapText="1"/>
    </xf>
    <xf numFmtId="0" fontId="5" fillId="8" borderId="69" xfId="0" applyFont="1" applyFill="1" applyBorder="1" applyAlignment="1">
      <alignment horizontal="right" vertical="center" wrapText="1"/>
    </xf>
    <xf numFmtId="0" fontId="5" fillId="8" borderId="70" xfId="0" applyFont="1" applyFill="1" applyBorder="1" applyAlignment="1">
      <alignment horizontal="center" vertical="center" wrapText="1"/>
    </xf>
    <xf numFmtId="0" fontId="5" fillId="8" borderId="71" xfId="0" quotePrefix="1" applyNumberFormat="1" applyFont="1" applyFill="1" applyBorder="1" applyAlignment="1">
      <alignment horizontal="right" vertical="center" wrapText="1"/>
    </xf>
    <xf numFmtId="0" fontId="5" fillId="8" borderId="72" xfId="0" applyFont="1" applyFill="1" applyBorder="1" applyAlignment="1">
      <alignment horizontal="right" vertical="center" wrapText="1"/>
    </xf>
    <xf numFmtId="0" fontId="5" fillId="8" borderId="73" xfId="0" applyFont="1" applyFill="1" applyBorder="1" applyAlignment="1">
      <alignment horizontal="center" vertical="center" wrapText="1"/>
    </xf>
    <xf numFmtId="0" fontId="5" fillId="8" borderId="74" xfId="0" applyFont="1" applyFill="1" applyBorder="1" applyAlignment="1">
      <alignment vertical="center" wrapText="1"/>
    </xf>
    <xf numFmtId="0" fontId="31" fillId="0" borderId="0" xfId="0" applyNumberFormat="1" applyFont="1" applyAlignment="1">
      <alignment horizontal="left" vertical="center" indent="1"/>
    </xf>
    <xf numFmtId="0" fontId="31" fillId="0" borderId="0" xfId="0" applyNumberFormat="1" applyFont="1" applyAlignment="1">
      <alignment horizontal="left" vertical="center" indent="2"/>
    </xf>
    <xf numFmtId="0" fontId="5" fillId="0" borderId="0" xfId="0" applyNumberFormat="1" applyFont="1" applyAlignment="1">
      <alignment horizontal="left" vertical="center" indent="6"/>
    </xf>
    <xf numFmtId="0" fontId="5" fillId="0" borderId="0" xfId="0" applyFont="1" applyBorder="1" applyAlignment="1">
      <alignment horizontal="left" vertical="center" indent="6"/>
    </xf>
    <xf numFmtId="0" fontId="27" fillId="0" borderId="0" xfId="0" applyFont="1" applyFill="1" applyBorder="1" applyAlignment="1">
      <alignment vertical="center"/>
    </xf>
    <xf numFmtId="0" fontId="13" fillId="0" borderId="0" xfId="0" applyFont="1" applyFill="1" applyBorder="1" applyAlignment="1">
      <alignment horizontal="left" vertical="center"/>
    </xf>
    <xf numFmtId="0" fontId="5" fillId="0" borderId="20" xfId="0" quotePrefix="1" applyNumberFormat="1" applyFont="1" applyBorder="1" applyAlignment="1">
      <alignment horizontal="right" vertical="center" wrapText="1"/>
    </xf>
    <xf numFmtId="56" fontId="5" fillId="0" borderId="0" xfId="0" quotePrefix="1" applyNumberFormat="1" applyFont="1" applyBorder="1" applyAlignment="1">
      <alignment horizontal="justify" vertical="center" wrapText="1"/>
    </xf>
    <xf numFmtId="0" fontId="5" fillId="8" borderId="64" xfId="0" quotePrefix="1" applyNumberFormat="1" applyFont="1" applyFill="1" applyBorder="1" applyAlignment="1">
      <alignment horizontal="right" vertical="center" wrapText="1"/>
    </xf>
    <xf numFmtId="56" fontId="5" fillId="8" borderId="42" xfId="0" quotePrefix="1" applyNumberFormat="1" applyFont="1" applyFill="1" applyBorder="1" applyAlignment="1">
      <alignment horizontal="justify" vertical="center" wrapText="1"/>
    </xf>
    <xf numFmtId="56" fontId="5" fillId="8" borderId="58" xfId="0" quotePrefix="1" applyNumberFormat="1" applyFont="1" applyFill="1" applyBorder="1" applyAlignment="1">
      <alignment horizontal="justify" vertical="center" wrapText="1"/>
    </xf>
    <xf numFmtId="56" fontId="5" fillId="8" borderId="70" xfId="0" quotePrefix="1" applyNumberFormat="1" applyFont="1" applyFill="1" applyBorder="1" applyAlignment="1">
      <alignment horizontal="justify" vertical="center" wrapText="1"/>
    </xf>
    <xf numFmtId="0" fontId="5" fillId="0" borderId="50" xfId="0" applyFont="1" applyFill="1" applyBorder="1" applyAlignment="1">
      <alignment horizontal="right" vertical="center" wrapText="1"/>
    </xf>
    <xf numFmtId="0" fontId="5" fillId="0" borderId="51" xfId="0" applyFont="1" applyFill="1" applyBorder="1" applyAlignment="1">
      <alignment horizontal="center" vertical="center" wrapText="1"/>
    </xf>
    <xf numFmtId="0" fontId="5" fillId="0" borderId="64" xfId="0" quotePrefix="1" applyNumberFormat="1" applyFont="1" applyBorder="1" applyAlignment="1">
      <alignment horizontal="right" vertical="center" wrapText="1"/>
    </xf>
    <xf numFmtId="56" fontId="5" fillId="0" borderId="42" xfId="0" quotePrefix="1" applyNumberFormat="1" applyFont="1" applyBorder="1" applyAlignment="1">
      <alignment horizontal="justify" vertical="center" wrapText="1"/>
    </xf>
    <xf numFmtId="0" fontId="5" fillId="0" borderId="48" xfId="0" quotePrefix="1" applyNumberFormat="1" applyFont="1" applyBorder="1" applyAlignment="1">
      <alignment horizontal="right" vertical="center" wrapText="1"/>
    </xf>
    <xf numFmtId="56" fontId="5" fillId="0" borderId="63" xfId="0" quotePrefix="1" applyNumberFormat="1" applyFont="1" applyBorder="1" applyAlignment="1">
      <alignment horizontal="justify" vertical="center" wrapText="1"/>
    </xf>
    <xf numFmtId="0" fontId="5" fillId="8" borderId="13" xfId="0" quotePrefix="1" applyNumberFormat="1" applyFont="1" applyFill="1" applyBorder="1" applyAlignment="1">
      <alignment horizontal="right" vertical="center" wrapText="1"/>
    </xf>
    <xf numFmtId="56" fontId="5" fillId="8" borderId="10" xfId="0" quotePrefix="1" applyNumberFormat="1" applyFont="1" applyFill="1" applyBorder="1" applyAlignment="1">
      <alignment horizontal="justify" vertical="center" wrapText="1"/>
    </xf>
    <xf numFmtId="56" fontId="5" fillId="8" borderId="63" xfId="0" quotePrefix="1" applyNumberFormat="1" applyFont="1" applyFill="1" applyBorder="1" applyAlignment="1">
      <alignment horizontal="justify" vertical="center" wrapText="1"/>
    </xf>
    <xf numFmtId="0" fontId="5" fillId="8" borderId="38" xfId="0" applyFont="1" applyFill="1" applyBorder="1" applyAlignment="1">
      <alignment horizontal="right" vertical="center" wrapText="1"/>
    </xf>
    <xf numFmtId="0" fontId="5" fillId="8" borderId="11" xfId="0" applyFont="1" applyFill="1" applyBorder="1" applyAlignment="1">
      <alignment horizontal="center" vertical="center" wrapText="1"/>
    </xf>
    <xf numFmtId="0" fontId="5" fillId="8" borderId="49" xfId="0" quotePrefix="1" applyNumberFormat="1" applyFont="1" applyFill="1" applyBorder="1" applyAlignment="1">
      <alignment horizontal="right" vertical="center" wrapText="1"/>
    </xf>
    <xf numFmtId="56" fontId="5" fillId="8" borderId="11" xfId="0" quotePrefix="1" applyNumberFormat="1" applyFont="1" applyFill="1" applyBorder="1" applyAlignment="1">
      <alignment horizontal="justify" vertical="center" wrapText="1"/>
    </xf>
    <xf numFmtId="0" fontId="8" fillId="3" borderId="6" xfId="0" applyFont="1" applyFill="1" applyBorder="1" applyAlignment="1" applyProtection="1">
      <alignment vertical="center" wrapText="1"/>
      <protection locked="0"/>
    </xf>
    <xf numFmtId="0" fontId="7" fillId="0" borderId="0" xfId="0" applyFont="1" applyBorder="1" applyAlignment="1">
      <alignment vertical="center" wrapText="1"/>
    </xf>
    <xf numFmtId="0" fontId="8" fillId="0" borderId="41" xfId="0" applyFont="1" applyBorder="1">
      <alignment vertical="center"/>
    </xf>
    <xf numFmtId="0" fontId="8" fillId="0" borderId="88" xfId="0" applyFont="1" applyBorder="1">
      <alignment vertical="center"/>
    </xf>
    <xf numFmtId="0" fontId="8" fillId="3" borderId="6" xfId="0" applyFont="1" applyFill="1" applyBorder="1" applyAlignment="1" applyProtection="1">
      <alignment vertical="center" wrapText="1"/>
      <protection locked="0"/>
    </xf>
    <xf numFmtId="0" fontId="30" fillId="0" borderId="0" xfId="0" applyFont="1" applyFill="1">
      <alignment vertical="center"/>
    </xf>
    <xf numFmtId="0" fontId="9" fillId="0" borderId="7" xfId="0" applyFont="1" applyFill="1" applyBorder="1" applyAlignment="1" applyProtection="1">
      <alignment vertical="center" wrapText="1"/>
    </xf>
    <xf numFmtId="0" fontId="9" fillId="4" borderId="41" xfId="0" applyFont="1" applyFill="1" applyBorder="1" applyAlignment="1" applyProtection="1">
      <alignment horizontal="left" vertical="center" wrapText="1"/>
      <protection locked="0"/>
    </xf>
    <xf numFmtId="0" fontId="5" fillId="4" borderId="21" xfId="0" applyFont="1" applyFill="1" applyBorder="1" applyAlignment="1" applyProtection="1">
      <alignment horizontal="center" vertical="center"/>
      <protection locked="0"/>
    </xf>
    <xf numFmtId="0" fontId="8" fillId="3" borderId="13" xfId="0" applyFont="1" applyFill="1" applyBorder="1" applyAlignment="1" applyProtection="1">
      <alignment horizontal="left" vertical="center"/>
      <protection locked="0"/>
    </xf>
    <xf numFmtId="0" fontId="8" fillId="3" borderId="41" xfId="0" applyFont="1" applyFill="1" applyBorder="1" applyAlignment="1" applyProtection="1">
      <alignment vertical="center"/>
      <protection locked="0"/>
    </xf>
    <xf numFmtId="0" fontId="5" fillId="0" borderId="47" xfId="0" applyFont="1" applyFill="1" applyBorder="1" applyAlignment="1">
      <alignment horizontal="center" vertical="center" wrapText="1"/>
    </xf>
    <xf numFmtId="0" fontId="8" fillId="3" borderId="12" xfId="0" applyFont="1" applyFill="1" applyBorder="1" applyAlignment="1" applyProtection="1">
      <alignment vertical="center"/>
      <protection locked="0"/>
    </xf>
    <xf numFmtId="0" fontId="5" fillId="0" borderId="19" xfId="0" applyFont="1" applyBorder="1" applyAlignment="1">
      <alignment vertical="center" wrapText="1"/>
    </xf>
    <xf numFmtId="0" fontId="5" fillId="0" borderId="43" xfId="0" applyFont="1" applyFill="1" applyBorder="1" applyAlignment="1">
      <alignment vertical="center" wrapText="1"/>
    </xf>
    <xf numFmtId="0" fontId="5" fillId="0" borderId="23" xfId="0" applyFont="1" applyFill="1" applyBorder="1" applyAlignment="1">
      <alignment vertical="center" wrapText="1"/>
    </xf>
    <xf numFmtId="0" fontId="5" fillId="0" borderId="38" xfId="0" applyFont="1" applyBorder="1" applyAlignment="1">
      <alignment vertical="center" wrapText="1"/>
    </xf>
    <xf numFmtId="0" fontId="5" fillId="0" borderId="42" xfId="0" applyFont="1" applyFill="1" applyBorder="1" applyAlignment="1">
      <alignment vertical="center" wrapText="1"/>
    </xf>
    <xf numFmtId="0" fontId="5" fillId="0" borderId="11" xfId="0" applyFont="1" applyFill="1" applyBorder="1" applyAlignment="1">
      <alignment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58" fontId="5" fillId="0" borderId="19" xfId="0" applyNumberFormat="1" applyFont="1" applyBorder="1" applyAlignment="1">
      <alignment horizontal="center" vertical="center" wrapText="1"/>
    </xf>
    <xf numFmtId="0" fontId="5" fillId="0" borderId="37" xfId="0" applyFont="1" applyBorder="1" applyAlignment="1">
      <alignment horizontal="center" vertical="center" wrapText="1"/>
    </xf>
    <xf numFmtId="56" fontId="9" fillId="0" borderId="55" xfId="0" quotePrefix="1" applyNumberFormat="1" applyFont="1" applyBorder="1" applyAlignment="1">
      <alignment vertical="center" wrapText="1"/>
    </xf>
    <xf numFmtId="56" fontId="9" fillId="0" borderId="81" xfId="0" quotePrefix="1" applyNumberFormat="1" applyFont="1" applyBorder="1" applyAlignment="1">
      <alignment vertical="center" wrapText="1"/>
    </xf>
    <xf numFmtId="56" fontId="9" fillId="8" borderId="51" xfId="0" quotePrefix="1" applyNumberFormat="1" applyFont="1" applyFill="1" applyBorder="1" applyAlignment="1">
      <alignment vertical="center" wrapText="1"/>
    </xf>
    <xf numFmtId="56" fontId="9" fillId="8" borderId="86" xfId="0" quotePrefix="1" applyNumberFormat="1" applyFont="1" applyFill="1" applyBorder="1" applyAlignment="1">
      <alignment vertical="center" wrapText="1"/>
    </xf>
    <xf numFmtId="56" fontId="9" fillId="8" borderId="47" xfId="0" quotePrefix="1" applyNumberFormat="1" applyFont="1" applyFill="1" applyBorder="1" applyAlignment="1">
      <alignment vertical="center" wrapText="1"/>
    </xf>
    <xf numFmtId="56" fontId="9" fillId="8" borderId="85" xfId="0" quotePrefix="1" applyNumberFormat="1" applyFont="1" applyFill="1" applyBorder="1" applyAlignment="1">
      <alignment vertical="center" wrapText="1"/>
    </xf>
    <xf numFmtId="56" fontId="9" fillId="8" borderId="55" xfId="0" quotePrefix="1" applyNumberFormat="1" applyFont="1" applyFill="1" applyBorder="1" applyAlignment="1">
      <alignment vertical="center" wrapText="1"/>
    </xf>
    <xf numFmtId="56" fontId="9" fillId="8" borderId="81" xfId="0" quotePrefix="1" applyNumberFormat="1" applyFont="1" applyFill="1" applyBorder="1" applyAlignment="1">
      <alignment vertical="center" wrapText="1"/>
    </xf>
    <xf numFmtId="56" fontId="9" fillId="0" borderId="51" xfId="0" quotePrefix="1" applyNumberFormat="1" applyFont="1" applyBorder="1" applyAlignment="1">
      <alignment vertical="center" wrapText="1"/>
    </xf>
    <xf numFmtId="56" fontId="9" fillId="0" borderId="86" xfId="0" quotePrefix="1" applyNumberFormat="1" applyFont="1" applyBorder="1" applyAlignment="1">
      <alignment vertical="center" wrapText="1"/>
    </xf>
    <xf numFmtId="56" fontId="9" fillId="0" borderId="47" xfId="0" quotePrefix="1" applyNumberFormat="1" applyFont="1" applyBorder="1" applyAlignment="1">
      <alignment vertical="center" wrapText="1"/>
    </xf>
    <xf numFmtId="56" fontId="9" fillId="0" borderId="85" xfId="0" quotePrefix="1" applyNumberFormat="1" applyFont="1" applyBorder="1" applyAlignment="1">
      <alignment vertical="center" wrapText="1"/>
    </xf>
    <xf numFmtId="56" fontId="7" fillId="0" borderId="70" xfId="0" quotePrefix="1" applyNumberFormat="1" applyFont="1" applyBorder="1" applyAlignment="1">
      <alignment vertical="center" wrapText="1"/>
    </xf>
    <xf numFmtId="56" fontId="7" fillId="0" borderId="77" xfId="0" quotePrefix="1" applyNumberFormat="1" applyFont="1" applyBorder="1" applyAlignment="1">
      <alignment vertical="center" wrapText="1"/>
    </xf>
    <xf numFmtId="56" fontId="9" fillId="8" borderId="58" xfId="0" quotePrefix="1" applyNumberFormat="1" applyFont="1" applyFill="1" applyBorder="1" applyAlignment="1">
      <alignment vertical="center" wrapText="1"/>
    </xf>
    <xf numFmtId="56" fontId="9" fillId="8" borderId="84" xfId="0" quotePrefix="1" applyNumberFormat="1" applyFont="1" applyFill="1" applyBorder="1" applyAlignment="1">
      <alignment vertical="center" wrapText="1"/>
    </xf>
    <xf numFmtId="56" fontId="9" fillId="8" borderId="11" xfId="0" quotePrefix="1" applyNumberFormat="1" applyFont="1" applyFill="1" applyBorder="1" applyAlignment="1">
      <alignment vertical="center" wrapText="1"/>
    </xf>
    <xf numFmtId="56" fontId="9" fillId="8" borderId="23" xfId="0" quotePrefix="1" applyNumberFormat="1" applyFont="1" applyFill="1" applyBorder="1" applyAlignment="1">
      <alignment vertical="center" wrapText="1"/>
    </xf>
    <xf numFmtId="56" fontId="9" fillId="0" borderId="63" xfId="0" quotePrefix="1" applyNumberFormat="1" applyFont="1" applyBorder="1" applyAlignment="1">
      <alignment vertical="center" wrapText="1"/>
    </xf>
    <xf numFmtId="56" fontId="9" fillId="0" borderId="90" xfId="0" quotePrefix="1" applyNumberFormat="1" applyFont="1" applyBorder="1" applyAlignment="1">
      <alignment vertical="center" wrapText="1"/>
    </xf>
    <xf numFmtId="56" fontId="9" fillId="0" borderId="79" xfId="0" quotePrefix="1" applyNumberFormat="1" applyFont="1" applyBorder="1" applyAlignment="1">
      <alignment vertical="center" wrapText="1"/>
    </xf>
    <xf numFmtId="56" fontId="9" fillId="0" borderId="80" xfId="0" quotePrefix="1" applyNumberFormat="1" applyFont="1" applyBorder="1" applyAlignment="1">
      <alignment vertical="center" wrapText="1"/>
    </xf>
    <xf numFmtId="56" fontId="9" fillId="0" borderId="70" xfId="0" quotePrefix="1" applyNumberFormat="1" applyFont="1" applyBorder="1" applyAlignment="1">
      <alignment vertical="center" wrapText="1"/>
    </xf>
    <xf numFmtId="56" fontId="9" fillId="0" borderId="77" xfId="0" quotePrefix="1" applyNumberFormat="1" applyFont="1" applyBorder="1" applyAlignment="1">
      <alignment vertical="center" wrapText="1"/>
    </xf>
    <xf numFmtId="56" fontId="9" fillId="8" borderId="70" xfId="0" quotePrefix="1" applyNumberFormat="1" applyFont="1" applyFill="1" applyBorder="1" applyAlignment="1">
      <alignment vertical="center" wrapText="1"/>
    </xf>
    <xf numFmtId="56" fontId="9" fillId="8" borderId="77" xfId="0" quotePrefix="1" applyNumberFormat="1" applyFont="1" applyFill="1" applyBorder="1" applyAlignment="1">
      <alignment vertical="center" wrapText="1"/>
    </xf>
    <xf numFmtId="56" fontId="7" fillId="8" borderId="51" xfId="0" quotePrefix="1" applyNumberFormat="1" applyFont="1" applyFill="1" applyBorder="1" applyAlignment="1">
      <alignment vertical="center" wrapText="1"/>
    </xf>
    <xf numFmtId="56" fontId="7" fillId="8" borderId="86" xfId="0" quotePrefix="1" applyNumberFormat="1" applyFont="1" applyFill="1" applyBorder="1" applyAlignment="1">
      <alignment vertical="center" wrapText="1"/>
    </xf>
    <xf numFmtId="56" fontId="9" fillId="8" borderId="63" xfId="0" quotePrefix="1" applyNumberFormat="1" applyFont="1" applyFill="1" applyBorder="1" applyAlignment="1">
      <alignment vertical="center" wrapText="1"/>
    </xf>
    <xf numFmtId="56" fontId="9" fillId="8" borderId="90" xfId="0" quotePrefix="1" applyNumberFormat="1" applyFont="1" applyFill="1" applyBorder="1" applyAlignment="1">
      <alignment vertical="center" wrapText="1"/>
    </xf>
    <xf numFmtId="56" fontId="9" fillId="8" borderId="73" xfId="0" quotePrefix="1" applyNumberFormat="1" applyFont="1" applyFill="1" applyBorder="1" applyAlignment="1">
      <alignment vertical="center" wrapText="1"/>
    </xf>
    <xf numFmtId="56" fontId="9" fillId="8" borderId="91" xfId="0" quotePrefix="1" applyNumberFormat="1" applyFont="1" applyFill="1" applyBorder="1" applyAlignment="1">
      <alignment vertical="center" wrapText="1"/>
    </xf>
    <xf numFmtId="56" fontId="9" fillId="8" borderId="79" xfId="0" quotePrefix="1" applyNumberFormat="1" applyFont="1" applyFill="1" applyBorder="1" applyAlignment="1">
      <alignment vertical="center" wrapText="1"/>
    </xf>
    <xf numFmtId="56" fontId="9" fillId="8" borderId="80" xfId="0" quotePrefix="1" applyNumberFormat="1" applyFont="1" applyFill="1" applyBorder="1" applyAlignment="1">
      <alignment vertical="center" wrapText="1"/>
    </xf>
    <xf numFmtId="0" fontId="5" fillId="0" borderId="39" xfId="0" applyFont="1" applyBorder="1" applyAlignment="1">
      <alignment horizontal="center" vertical="center" wrapText="1"/>
    </xf>
    <xf numFmtId="0" fontId="5" fillId="0" borderId="45" xfId="0" applyFont="1" applyBorder="1" applyAlignment="1">
      <alignment vertical="center" wrapText="1"/>
    </xf>
    <xf numFmtId="0" fontId="9" fillId="0" borderId="92" xfId="0" applyFont="1" applyBorder="1" applyAlignment="1">
      <alignment vertical="center" wrapText="1"/>
    </xf>
    <xf numFmtId="56" fontId="9" fillId="0" borderId="93" xfId="0" quotePrefix="1" applyNumberFormat="1" applyFont="1" applyBorder="1" applyAlignment="1">
      <alignment vertical="center" wrapText="1"/>
    </xf>
    <xf numFmtId="56" fontId="9" fillId="8" borderId="92" xfId="0" quotePrefix="1" applyNumberFormat="1" applyFont="1" applyFill="1" applyBorder="1" applyAlignment="1">
      <alignment vertical="center" wrapText="1"/>
    </xf>
    <xf numFmtId="56" fontId="9" fillId="8" borderId="94" xfId="0" quotePrefix="1" applyNumberFormat="1" applyFont="1" applyFill="1" applyBorder="1" applyAlignment="1">
      <alignment vertical="center" wrapText="1"/>
    </xf>
    <xf numFmtId="56" fontId="9" fillId="8" borderId="93" xfId="0" quotePrefix="1" applyNumberFormat="1" applyFont="1" applyFill="1" applyBorder="1" applyAlignment="1">
      <alignment vertical="center" wrapText="1"/>
    </xf>
    <xf numFmtId="56" fontId="9" fillId="0" borderId="92" xfId="0" quotePrefix="1" applyNumberFormat="1" applyFont="1" applyBorder="1" applyAlignment="1">
      <alignment vertical="center" wrapText="1"/>
    </xf>
    <xf numFmtId="56" fontId="9" fillId="0" borderId="94" xfId="0" quotePrefix="1" applyNumberFormat="1" applyFont="1" applyBorder="1" applyAlignment="1">
      <alignment vertical="center" wrapText="1"/>
    </xf>
    <xf numFmtId="56" fontId="7" fillId="0" borderId="68" xfId="0" quotePrefix="1" applyNumberFormat="1" applyFont="1" applyBorder="1" applyAlignment="1">
      <alignment vertical="center" wrapText="1"/>
    </xf>
    <xf numFmtId="56" fontId="9" fillId="8" borderId="95" xfId="0" quotePrefix="1" applyNumberFormat="1" applyFont="1" applyFill="1" applyBorder="1" applyAlignment="1">
      <alignment vertical="center" wrapText="1"/>
    </xf>
    <xf numFmtId="56" fontId="9" fillId="8" borderId="45" xfId="0" quotePrefix="1" applyNumberFormat="1" applyFont="1" applyFill="1" applyBorder="1" applyAlignment="1">
      <alignment vertical="center" wrapText="1"/>
    </xf>
    <xf numFmtId="56" fontId="9" fillId="0" borderId="96" xfId="0" quotePrefix="1" applyNumberFormat="1" applyFont="1" applyBorder="1" applyAlignment="1">
      <alignment vertical="center" wrapText="1"/>
    </xf>
    <xf numFmtId="56" fontId="9" fillId="0" borderId="74" xfId="0" quotePrefix="1" applyNumberFormat="1" applyFont="1" applyBorder="1" applyAlignment="1">
      <alignment vertical="center" wrapText="1"/>
    </xf>
    <xf numFmtId="56" fontId="9" fillId="0" borderId="68" xfId="0" quotePrefix="1" applyNumberFormat="1" applyFont="1" applyBorder="1" applyAlignment="1">
      <alignment vertical="center" wrapText="1"/>
    </xf>
    <xf numFmtId="56" fontId="9" fillId="8" borderId="68" xfId="0" quotePrefix="1" applyNumberFormat="1" applyFont="1" applyFill="1" applyBorder="1" applyAlignment="1">
      <alignment vertical="center" wrapText="1"/>
    </xf>
    <xf numFmtId="56" fontId="7" fillId="8" borderId="92" xfId="0" quotePrefix="1" applyNumberFormat="1" applyFont="1" applyFill="1" applyBorder="1" applyAlignment="1">
      <alignment vertical="center" wrapText="1"/>
    </xf>
    <xf numFmtId="56" fontId="9" fillId="8" borderId="96" xfId="0" quotePrefix="1" applyNumberFormat="1" applyFont="1" applyFill="1" applyBorder="1" applyAlignment="1">
      <alignment vertical="center" wrapText="1"/>
    </xf>
    <xf numFmtId="56" fontId="9" fillId="8" borderId="97" xfId="0" quotePrefix="1" applyNumberFormat="1" applyFont="1" applyFill="1" applyBorder="1" applyAlignment="1">
      <alignment vertical="center" wrapText="1"/>
    </xf>
    <xf numFmtId="56" fontId="9" fillId="8" borderId="74" xfId="0" quotePrefix="1" applyNumberFormat="1" applyFont="1" applyFill="1" applyBorder="1" applyAlignment="1">
      <alignment vertical="center" wrapText="1"/>
    </xf>
    <xf numFmtId="0" fontId="5" fillId="8" borderId="98" xfId="0" quotePrefix="1" applyNumberFormat="1" applyFont="1" applyFill="1" applyBorder="1" applyAlignment="1">
      <alignment horizontal="right" vertical="center" wrapText="1"/>
    </xf>
    <xf numFmtId="56" fontId="5" fillId="8" borderId="47" xfId="0" quotePrefix="1" applyNumberFormat="1" applyFont="1" applyFill="1" applyBorder="1" applyAlignment="1">
      <alignment horizontal="justify" vertical="center" wrapText="1"/>
    </xf>
    <xf numFmtId="56" fontId="9" fillId="8" borderId="58" xfId="0" quotePrefix="1" applyNumberFormat="1" applyFont="1" applyFill="1" applyBorder="1" applyAlignment="1">
      <alignment horizontal="justify" vertical="center" wrapText="1"/>
    </xf>
    <xf numFmtId="0" fontId="9" fillId="8" borderId="68" xfId="0" applyFont="1" applyFill="1" applyBorder="1" applyAlignment="1">
      <alignment vertical="center" wrapText="1"/>
    </xf>
    <xf numFmtId="58" fontId="5" fillId="0" borderId="0" xfId="0" applyNumberFormat="1" applyFont="1" applyBorder="1" applyAlignment="1">
      <alignment horizontal="left" vertical="center" wrapText="1"/>
    </xf>
    <xf numFmtId="58" fontId="5" fillId="0" borderId="0" xfId="0" applyNumberFormat="1" applyFont="1" applyBorder="1" applyAlignment="1">
      <alignment horizontal="center" vertical="center" wrapText="1"/>
    </xf>
    <xf numFmtId="0" fontId="5" fillId="0" borderId="53" xfId="0" applyFont="1" applyFill="1" applyBorder="1" applyAlignment="1">
      <alignment horizontal="right" vertical="center" wrapText="1"/>
    </xf>
    <xf numFmtId="0" fontId="5" fillId="0" borderId="55" xfId="0" applyFont="1" applyFill="1" applyBorder="1" applyAlignment="1">
      <alignment horizontal="center" vertical="center" wrapText="1"/>
    </xf>
    <xf numFmtId="0" fontId="5" fillId="0" borderId="54" xfId="0" quotePrefix="1" applyNumberFormat="1" applyFont="1" applyBorder="1" applyAlignment="1">
      <alignment horizontal="right" vertical="center" wrapText="1"/>
    </xf>
    <xf numFmtId="56" fontId="5" fillId="0" borderId="55" xfId="0" quotePrefix="1" applyNumberFormat="1" applyFont="1" applyBorder="1" applyAlignment="1">
      <alignment horizontal="justify" vertical="center" wrapText="1"/>
    </xf>
    <xf numFmtId="0" fontId="5" fillId="0" borderId="46" xfId="0" applyFont="1" applyBorder="1" applyAlignment="1">
      <alignment horizontal="center" vertical="center" wrapText="1"/>
    </xf>
    <xf numFmtId="0" fontId="8" fillId="0" borderId="0" xfId="0" applyFont="1" applyFill="1">
      <alignment vertical="center"/>
    </xf>
    <xf numFmtId="0" fontId="8" fillId="10" borderId="2" xfId="0" applyNumberFormat="1" applyFont="1" applyFill="1" applyBorder="1" applyAlignment="1" applyProtection="1">
      <alignment horizontal="center" vertical="center"/>
    </xf>
    <xf numFmtId="0" fontId="8" fillId="10" borderId="40" xfId="0" applyNumberFormat="1" applyFont="1" applyFill="1" applyBorder="1" applyAlignment="1" applyProtection="1">
      <alignment horizontal="center" vertical="center"/>
    </xf>
    <xf numFmtId="0" fontId="8" fillId="10" borderId="2" xfId="0" applyFont="1" applyFill="1" applyBorder="1" applyAlignment="1" applyProtection="1">
      <alignment horizontal="center" vertical="center"/>
    </xf>
    <xf numFmtId="0" fontId="8" fillId="0" borderId="0" xfId="0" applyFont="1" applyFill="1">
      <alignment vertical="center"/>
    </xf>
    <xf numFmtId="0" fontId="8" fillId="10" borderId="2" xfId="0" applyNumberFormat="1" applyFont="1" applyFill="1" applyBorder="1" applyAlignment="1" applyProtection="1">
      <alignment horizontal="center" vertical="center"/>
    </xf>
    <xf numFmtId="0" fontId="8" fillId="10" borderId="40" xfId="0" applyNumberFormat="1" applyFont="1" applyFill="1" applyBorder="1" applyAlignment="1" applyProtection="1">
      <alignment horizontal="center" vertical="center"/>
    </xf>
    <xf numFmtId="0" fontId="8" fillId="10" borderId="2" xfId="0" applyFont="1" applyFill="1" applyBorder="1" applyAlignment="1" applyProtection="1">
      <alignment horizontal="center" vertical="center"/>
    </xf>
    <xf numFmtId="0" fontId="5" fillId="0" borderId="46" xfId="0" applyFont="1" applyBorder="1" applyAlignment="1">
      <alignment vertical="center" wrapText="1"/>
    </xf>
    <xf numFmtId="0" fontId="5" fillId="0" borderId="66" xfId="0" applyFont="1" applyFill="1" applyBorder="1" applyAlignment="1">
      <alignment horizontal="center" vertical="center" wrapText="1"/>
    </xf>
    <xf numFmtId="0" fontId="5" fillId="0" borderId="66" xfId="0" applyFont="1" applyBorder="1" applyAlignment="1">
      <alignment horizontal="center" vertical="center" textRotation="255" wrapText="1"/>
    </xf>
    <xf numFmtId="0" fontId="5" fillId="0" borderId="1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19" xfId="0" applyFont="1" applyBorder="1" applyAlignment="1">
      <alignment horizontal="right" vertical="center" wrapText="1"/>
    </xf>
    <xf numFmtId="0" fontId="5" fillId="0" borderId="20" xfId="0" applyFont="1" applyBorder="1" applyAlignment="1">
      <alignment horizontal="right" vertical="center" wrapText="1"/>
    </xf>
    <xf numFmtId="0" fontId="21" fillId="0" borderId="42" xfId="0" applyFont="1" applyFill="1" applyBorder="1" applyAlignment="1">
      <alignment horizontal="left" vertical="center" wrapText="1"/>
    </xf>
    <xf numFmtId="0" fontId="5" fillId="4" borderId="8" xfId="0" applyFont="1" applyFill="1" applyBorder="1" applyAlignment="1" applyProtection="1">
      <alignment horizontal="center" vertical="center"/>
      <protection locked="0"/>
    </xf>
    <xf numFmtId="0" fontId="5" fillId="4" borderId="21" xfId="0" applyFont="1" applyFill="1" applyBorder="1" applyAlignment="1" applyProtection="1">
      <alignment horizontal="center" vertical="center"/>
      <protection locked="0"/>
    </xf>
    <xf numFmtId="0" fontId="25" fillId="0" borderId="0" xfId="0" applyFont="1" applyFill="1" applyAlignment="1">
      <alignment vertical="center" wrapText="1"/>
    </xf>
    <xf numFmtId="0" fontId="8" fillId="3" borderId="75" xfId="0" applyFont="1" applyFill="1" applyBorder="1" applyAlignment="1" applyProtection="1">
      <alignment horizontal="center" vertical="center"/>
      <protection locked="0"/>
    </xf>
    <xf numFmtId="0" fontId="8" fillId="3" borderId="41" xfId="0" applyFont="1" applyFill="1" applyBorder="1" applyAlignment="1" applyProtection="1">
      <alignment horizontal="center" vertical="center"/>
      <protection locked="0"/>
    </xf>
    <xf numFmtId="0" fontId="23" fillId="0" borderId="0" xfId="0" applyFont="1" applyFill="1" applyBorder="1" applyAlignment="1">
      <alignment vertical="center" wrapText="1"/>
    </xf>
    <xf numFmtId="0" fontId="8" fillId="0" borderId="1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4" xfId="0" applyFont="1" applyFill="1" applyBorder="1" applyAlignment="1">
      <alignment horizontal="center" vertical="center" shrinkToFit="1"/>
    </xf>
    <xf numFmtId="0" fontId="8" fillId="0" borderId="41" xfId="0" applyFont="1" applyFill="1" applyBorder="1" applyAlignment="1">
      <alignment horizontal="center" vertical="center" shrinkToFit="1"/>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7" xfId="0" applyFont="1" applyFill="1" applyBorder="1" applyAlignment="1">
      <alignment vertical="center" wrapText="1" shrinkToFit="1"/>
    </xf>
    <xf numFmtId="0" fontId="8" fillId="0" borderId="46" xfId="0" applyFont="1" applyFill="1" applyBorder="1" applyAlignment="1">
      <alignment vertical="center" wrapText="1" shrinkToFit="1"/>
    </xf>
    <xf numFmtId="0" fontId="8" fillId="0" borderId="65" xfId="0" applyFont="1" applyFill="1" applyBorder="1" applyAlignment="1">
      <alignment vertical="center" wrapText="1" shrinkToFit="1"/>
    </xf>
    <xf numFmtId="0" fontId="5" fillId="0" borderId="4"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41"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9" fillId="4" borderId="13" xfId="0" applyFont="1" applyFill="1" applyBorder="1" applyAlignment="1" applyProtection="1">
      <alignment horizontal="left" vertical="center" wrapText="1"/>
      <protection locked="0"/>
    </xf>
    <xf numFmtId="0" fontId="9" fillId="4" borderId="12" xfId="0" applyFont="1" applyFill="1" applyBorder="1" applyAlignment="1" applyProtection="1">
      <alignment horizontal="left" vertical="center" wrapText="1"/>
      <protection locked="0"/>
    </xf>
    <xf numFmtId="0" fontId="9" fillId="0" borderId="7" xfId="0" applyFont="1" applyFill="1" applyBorder="1" applyAlignment="1" applyProtection="1">
      <alignment vertical="center" wrapText="1"/>
    </xf>
    <xf numFmtId="0" fontId="9" fillId="0" borderId="65" xfId="0" applyFont="1" applyFill="1" applyBorder="1" applyAlignment="1" applyProtection="1">
      <alignment vertical="center" wrapText="1"/>
    </xf>
    <xf numFmtId="0" fontId="8" fillId="4" borderId="13" xfId="0" applyFont="1" applyFill="1" applyBorder="1" applyAlignment="1" applyProtection="1">
      <alignment horizontal="left" vertical="center"/>
      <protection locked="0"/>
    </xf>
    <xf numFmtId="0" fontId="8" fillId="4" borderId="12" xfId="0" applyFont="1" applyFill="1" applyBorder="1" applyAlignment="1" applyProtection="1">
      <alignment horizontal="left" vertical="center"/>
      <protection locked="0"/>
    </xf>
    <xf numFmtId="0" fontId="8" fillId="3" borderId="76" xfId="0" applyFont="1" applyFill="1" applyBorder="1" applyAlignment="1" applyProtection="1">
      <alignment horizontal="center" vertical="center"/>
      <protection locked="0"/>
    </xf>
    <xf numFmtId="0" fontId="8" fillId="3" borderId="70" xfId="0" applyFont="1" applyFill="1" applyBorder="1" applyAlignment="1" applyProtection="1">
      <alignment horizontal="center" vertical="center"/>
      <protection locked="0"/>
    </xf>
    <xf numFmtId="0" fontId="8" fillId="3" borderId="77" xfId="0" applyFont="1" applyFill="1" applyBorder="1" applyAlignment="1" applyProtection="1">
      <alignment horizontal="center" vertical="center"/>
      <protection locked="0"/>
    </xf>
    <xf numFmtId="0" fontId="8" fillId="3" borderId="6" xfId="0" applyFont="1" applyFill="1" applyBorder="1" applyAlignment="1" applyProtection="1">
      <alignment vertical="center" wrapText="1"/>
      <protection locked="0"/>
    </xf>
    <xf numFmtId="0" fontId="8" fillId="3" borderId="4" xfId="0" applyFont="1" applyFill="1" applyBorder="1" applyAlignment="1" applyProtection="1">
      <alignment vertical="center" wrapText="1"/>
      <protection locked="0"/>
    </xf>
    <xf numFmtId="0" fontId="8" fillId="3" borderId="75" xfId="0" applyFont="1" applyFill="1" applyBorder="1" applyAlignment="1" applyProtection="1">
      <alignment vertical="center"/>
      <protection locked="0"/>
    </xf>
    <xf numFmtId="0" fontId="8" fillId="3" borderId="41" xfId="0" applyFont="1" applyFill="1" applyBorder="1" applyAlignment="1" applyProtection="1">
      <alignment vertical="center"/>
      <protection locked="0"/>
    </xf>
    <xf numFmtId="0" fontId="8" fillId="0" borderId="2" xfId="0" applyFont="1" applyFill="1" applyBorder="1" applyAlignment="1" applyProtection="1">
      <alignment horizontal="center" vertical="center"/>
      <protection locked="0"/>
    </xf>
    <xf numFmtId="0" fontId="18" fillId="0" borderId="0" xfId="0" applyFont="1" applyFill="1" applyBorder="1" applyAlignment="1">
      <alignment horizontal="center" vertical="center" shrinkToFit="1"/>
    </xf>
    <xf numFmtId="0" fontId="18" fillId="0" borderId="18" xfId="0" applyFont="1" applyFill="1" applyBorder="1" applyAlignment="1">
      <alignment horizontal="center" vertical="center" shrinkToFit="1"/>
    </xf>
    <xf numFmtId="0" fontId="8" fillId="0" borderId="75" xfId="0" applyFont="1" applyBorder="1" applyAlignment="1">
      <alignment horizontal="center" vertical="center"/>
    </xf>
    <xf numFmtId="0" fontId="8" fillId="0" borderId="41" xfId="0" applyFont="1" applyBorder="1" applyAlignment="1">
      <alignment horizontal="center" vertical="center"/>
    </xf>
    <xf numFmtId="0" fontId="8" fillId="0" borderId="13" xfId="0" applyFont="1" applyBorder="1" applyAlignment="1">
      <alignment horizontal="center" vertical="center"/>
    </xf>
    <xf numFmtId="0" fontId="13" fillId="4" borderId="76" xfId="0" applyFont="1" applyFill="1" applyBorder="1" applyAlignment="1" applyProtection="1">
      <alignment horizontal="center" vertical="center"/>
      <protection locked="0"/>
    </xf>
    <xf numFmtId="0" fontId="13" fillId="4" borderId="77" xfId="0" applyFont="1" applyFill="1" applyBorder="1" applyAlignment="1" applyProtection="1">
      <alignment horizontal="center" vertical="center"/>
      <protection locked="0"/>
    </xf>
    <xf numFmtId="0" fontId="8" fillId="9" borderId="76" xfId="0" applyFont="1" applyFill="1" applyBorder="1" applyAlignment="1" applyProtection="1">
      <alignment horizontal="center" vertical="center"/>
      <protection locked="0"/>
    </xf>
    <xf numFmtId="0" fontId="8" fillId="9" borderId="77" xfId="0" applyFont="1" applyFill="1" applyBorder="1" applyAlignment="1" applyProtection="1">
      <alignment horizontal="center" vertical="center"/>
      <protection locked="0"/>
    </xf>
    <xf numFmtId="0" fontId="8" fillId="0" borderId="76" xfId="0" applyFont="1" applyFill="1" applyBorder="1" applyAlignment="1">
      <alignment horizontal="center" vertical="center"/>
    </xf>
    <xf numFmtId="0" fontId="8" fillId="0" borderId="77" xfId="0" applyFont="1" applyFill="1" applyBorder="1" applyAlignment="1">
      <alignment horizontal="center" vertical="center"/>
    </xf>
    <xf numFmtId="0" fontId="13" fillId="0" borderId="15" xfId="0" applyFont="1" applyFill="1" applyBorder="1" applyAlignment="1">
      <alignment vertical="center"/>
    </xf>
    <xf numFmtId="0" fontId="13" fillId="0" borderId="14" xfId="0" applyFont="1" applyFill="1" applyBorder="1" applyAlignment="1">
      <alignment vertical="center"/>
    </xf>
    <xf numFmtId="0" fontId="13" fillId="0" borderId="16" xfId="0" applyFont="1" applyFill="1" applyBorder="1" applyAlignment="1">
      <alignment vertical="center"/>
    </xf>
    <xf numFmtId="0" fontId="13" fillId="5" borderId="76" xfId="0" applyFont="1" applyFill="1" applyBorder="1" applyAlignment="1" applyProtection="1">
      <alignment vertical="center"/>
      <protection locked="0"/>
    </xf>
    <xf numFmtId="0" fontId="13" fillId="5" borderId="70" xfId="0" applyFont="1" applyFill="1" applyBorder="1" applyAlignment="1" applyProtection="1">
      <alignment vertical="center"/>
      <protection locked="0"/>
    </xf>
    <xf numFmtId="0" fontId="13" fillId="5" borderId="77" xfId="0" applyFont="1" applyFill="1" applyBorder="1" applyAlignment="1" applyProtection="1">
      <alignment vertical="center"/>
      <protection locked="0"/>
    </xf>
    <xf numFmtId="0" fontId="13" fillId="0" borderId="76" xfId="0" applyFont="1" applyFill="1" applyBorder="1" applyAlignment="1" applyProtection="1">
      <alignment vertical="center"/>
      <protection locked="0"/>
    </xf>
    <xf numFmtId="0" fontId="13" fillId="0" borderId="70" xfId="0" applyFont="1" applyFill="1" applyBorder="1" applyAlignment="1" applyProtection="1">
      <alignment vertical="center"/>
      <protection locked="0"/>
    </xf>
    <xf numFmtId="0" fontId="13" fillId="0" borderId="77" xfId="0" applyFont="1" applyFill="1" applyBorder="1" applyAlignment="1" applyProtection="1">
      <alignment vertical="center"/>
      <protection locked="0"/>
    </xf>
    <xf numFmtId="0" fontId="29" fillId="0" borderId="17" xfId="0" applyFont="1" applyFill="1" applyBorder="1" applyAlignment="1">
      <alignment horizontal="center" vertical="center"/>
    </xf>
    <xf numFmtId="0" fontId="13" fillId="4" borderId="78" xfId="0" applyFont="1" applyFill="1" applyBorder="1" applyAlignment="1" applyProtection="1">
      <alignment vertical="center"/>
      <protection locked="0"/>
    </xf>
    <xf numFmtId="0" fontId="13" fillId="4" borderId="79" xfId="0" applyFont="1" applyFill="1" applyBorder="1" applyAlignment="1" applyProtection="1">
      <alignment vertical="center"/>
      <protection locked="0"/>
    </xf>
    <xf numFmtId="0" fontId="13" fillId="4" borderId="80" xfId="0" applyFont="1" applyFill="1" applyBorder="1" applyAlignment="1" applyProtection="1">
      <alignment vertical="center"/>
      <protection locked="0"/>
    </xf>
    <xf numFmtId="0" fontId="5" fillId="4" borderId="0" xfId="0" applyFont="1" applyFill="1" applyAlignment="1" applyProtection="1">
      <alignment horizontal="center" vertical="center"/>
      <protection locked="0"/>
    </xf>
    <xf numFmtId="0" fontId="5" fillId="0" borderId="0" xfId="0" applyFont="1" applyAlignment="1">
      <alignment horizontal="distributed" vertical="center"/>
    </xf>
    <xf numFmtId="0" fontId="13" fillId="0" borderId="0" xfId="0" applyFont="1" applyAlignment="1">
      <alignment horizontal="center" vertical="center"/>
    </xf>
    <xf numFmtId="0" fontId="5" fillId="0" borderId="0" xfId="0" applyFont="1" applyAlignment="1">
      <alignment horizontal="right"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9" fillId="0" borderId="0" xfId="0" applyFont="1" applyFill="1" applyAlignment="1">
      <alignment horizontal="center" vertical="center"/>
    </xf>
    <xf numFmtId="0" fontId="9" fillId="0" borderId="20" xfId="0" applyFont="1" applyFill="1" applyBorder="1" applyAlignment="1">
      <alignment horizontal="center" vertical="center"/>
    </xf>
    <xf numFmtId="0" fontId="5" fillId="0" borderId="10" xfId="0" applyFont="1" applyFill="1" applyBorder="1" applyAlignment="1">
      <alignment horizontal="center" vertical="center" textRotation="255"/>
    </xf>
    <xf numFmtId="0" fontId="5" fillId="0" borderId="0" xfId="0" applyFont="1" applyFill="1" applyAlignment="1">
      <alignment horizontal="center" vertical="center" textRotation="255"/>
    </xf>
    <xf numFmtId="0" fontId="5" fillId="0" borderId="9" xfId="0" applyFont="1" applyFill="1" applyBorder="1" applyAlignment="1">
      <alignment horizontal="center" vertical="center" textRotation="255"/>
    </xf>
    <xf numFmtId="0" fontId="5" fillId="0" borderId="0" xfId="0" applyFont="1" applyFill="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19" xfId="0" quotePrefix="1" applyFont="1" applyFill="1" applyBorder="1" applyAlignment="1">
      <alignment horizontal="center" vertical="center"/>
    </xf>
    <xf numFmtId="0" fontId="5" fillId="0" borderId="0" xfId="0" quotePrefix="1" applyFont="1" applyFill="1" applyAlignment="1">
      <alignment horizontal="center" vertical="center"/>
    </xf>
    <xf numFmtId="0" fontId="5" fillId="0" borderId="20" xfId="0" quotePrefix="1"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vertical="center"/>
    </xf>
    <xf numFmtId="0" fontId="5" fillId="0" borderId="13" xfId="0" applyFont="1" applyFill="1" applyBorder="1" applyAlignment="1">
      <alignment vertical="center"/>
    </xf>
    <xf numFmtId="0" fontId="5" fillId="0" borderId="0" xfId="0" applyFont="1" applyFill="1" applyBorder="1" applyAlignment="1">
      <alignment vertical="center"/>
    </xf>
    <xf numFmtId="0" fontId="5" fillId="0" borderId="20" xfId="0" applyFont="1" applyFill="1" applyBorder="1" applyAlignment="1">
      <alignment vertical="center"/>
    </xf>
    <xf numFmtId="0" fontId="5" fillId="0" borderId="9" xfId="0" applyFont="1" applyFill="1" applyBorder="1" applyAlignment="1">
      <alignment vertical="center"/>
    </xf>
    <xf numFmtId="0" fontId="5" fillId="0" borderId="12" xfId="0" applyFont="1" applyFill="1" applyBorder="1" applyAlignment="1">
      <alignment vertical="center"/>
    </xf>
    <xf numFmtId="0" fontId="5" fillId="0" borderId="1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0" xfId="0" applyFont="1" applyFill="1" applyBorder="1" applyAlignment="1">
      <alignment horizontal="left" vertical="center"/>
    </xf>
    <xf numFmtId="0" fontId="7" fillId="0" borderId="1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9"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5" fillId="0" borderId="27"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Alignment="1">
      <alignment horizontal="center" vertical="top"/>
    </xf>
    <xf numFmtId="0" fontId="5" fillId="0" borderId="0" xfId="0" applyFont="1" applyFill="1" applyAlignment="1">
      <alignment vertical="center" wrapText="1"/>
    </xf>
    <xf numFmtId="0" fontId="6" fillId="0" borderId="0" xfId="0" applyFont="1" applyFill="1" applyBorder="1" applyAlignment="1">
      <alignment horizontal="center" vertical="center"/>
    </xf>
    <xf numFmtId="0" fontId="27" fillId="0" borderId="6" xfId="0" applyFont="1" applyFill="1" applyBorder="1" applyAlignment="1">
      <alignment vertical="center"/>
    </xf>
    <xf numFmtId="0" fontId="22" fillId="0" borderId="6" xfId="0" applyFont="1" applyFill="1" applyBorder="1" applyAlignment="1">
      <alignment vertical="center" wrapText="1"/>
    </xf>
    <xf numFmtId="0" fontId="22" fillId="0" borderId="6" xfId="0" applyFont="1" applyFill="1" applyBorder="1" applyAlignment="1">
      <alignment vertical="center"/>
    </xf>
    <xf numFmtId="0" fontId="5" fillId="0" borderId="0" xfId="0" quotePrefix="1" applyFont="1" applyFill="1" applyBorder="1" applyAlignment="1">
      <alignment horizontal="center" vertical="center"/>
    </xf>
    <xf numFmtId="0" fontId="5" fillId="8" borderId="39" xfId="0" applyFont="1" applyFill="1" applyBorder="1" applyAlignment="1">
      <alignment horizontal="center" vertical="center" wrapText="1"/>
    </xf>
    <xf numFmtId="0" fontId="5" fillId="8" borderId="46" xfId="0" applyFont="1" applyFill="1" applyBorder="1" applyAlignment="1">
      <alignment horizontal="center" vertical="center" wrapText="1"/>
    </xf>
    <xf numFmtId="0" fontId="5" fillId="8" borderId="45" xfId="0" applyFont="1" applyFill="1" applyBorder="1" applyAlignment="1">
      <alignment horizontal="center" vertical="center" wrapText="1"/>
    </xf>
    <xf numFmtId="0" fontId="5" fillId="0" borderId="0" xfId="0" applyFont="1" applyBorder="1" applyAlignment="1">
      <alignment horizontal="left" vertical="center" wrapText="1" indent="1"/>
    </xf>
    <xf numFmtId="0" fontId="5" fillId="0" borderId="0" xfId="0" applyFont="1" applyBorder="1" applyAlignment="1">
      <alignment horizontal="left" vertical="center" indent="1"/>
    </xf>
    <xf numFmtId="0" fontId="10" fillId="0" borderId="0" xfId="0" applyFont="1" applyFill="1" applyBorder="1" applyAlignment="1">
      <alignment horizontal="center" vertical="top" wrapText="1"/>
    </xf>
    <xf numFmtId="0" fontId="5" fillId="0" borderId="44" xfId="0" applyFont="1" applyBorder="1" applyAlignment="1">
      <alignment horizontal="left" vertical="center" wrapText="1"/>
    </xf>
    <xf numFmtId="0" fontId="5" fillId="0" borderId="42" xfId="0" applyFont="1" applyBorder="1" applyAlignment="1">
      <alignment horizontal="left" vertical="center" wrapText="1"/>
    </xf>
    <xf numFmtId="0" fontId="5" fillId="0" borderId="64" xfId="0" applyFont="1" applyBorder="1" applyAlignment="1">
      <alignment horizontal="left" vertical="center" wrapText="1"/>
    </xf>
    <xf numFmtId="58" fontId="5" fillId="0" borderId="19" xfId="0" applyNumberFormat="1" applyFont="1" applyBorder="1" applyAlignment="1">
      <alignment horizontal="center" vertical="center" wrapText="1"/>
    </xf>
    <xf numFmtId="58" fontId="5" fillId="0" borderId="38" xfId="0" applyNumberFormat="1" applyFont="1" applyBorder="1" applyAlignment="1">
      <alignment horizontal="center" vertical="center" wrapText="1"/>
    </xf>
    <xf numFmtId="58" fontId="5" fillId="0" borderId="38" xfId="0" applyNumberFormat="1" applyFont="1" applyFill="1" applyBorder="1" applyAlignment="1">
      <alignment horizontal="center" vertical="center" shrinkToFit="1"/>
    </xf>
    <xf numFmtId="58" fontId="5" fillId="0" borderId="11" xfId="0" applyNumberFormat="1" applyFont="1" applyFill="1" applyBorder="1" applyAlignment="1">
      <alignment horizontal="center" vertical="center" shrinkToFit="1"/>
    </xf>
    <xf numFmtId="58" fontId="5" fillId="0" borderId="23" xfId="0" applyNumberFormat="1" applyFont="1" applyFill="1" applyBorder="1" applyAlignment="1">
      <alignment horizontal="center" vertical="center" shrinkToFit="1"/>
    </xf>
    <xf numFmtId="58" fontId="5" fillId="0" borderId="19" xfId="0" applyNumberFormat="1" applyFont="1" applyFill="1" applyBorder="1" applyAlignment="1">
      <alignment horizontal="left" vertical="center" shrinkToFit="1"/>
    </xf>
    <xf numFmtId="58" fontId="5" fillId="0" borderId="0" xfId="0" applyNumberFormat="1" applyFont="1" applyFill="1" applyBorder="1" applyAlignment="1">
      <alignment horizontal="left" vertical="center" shrinkToFit="1"/>
    </xf>
    <xf numFmtId="58" fontId="5" fillId="0" borderId="18" xfId="0" applyNumberFormat="1" applyFont="1" applyFill="1" applyBorder="1" applyAlignment="1">
      <alignment horizontal="left" vertical="center" shrinkToFit="1"/>
    </xf>
    <xf numFmtId="0" fontId="5" fillId="8" borderId="39" xfId="0" applyFont="1" applyFill="1" applyBorder="1" applyAlignment="1">
      <alignment horizontal="left" vertical="center" wrapText="1"/>
    </xf>
    <xf numFmtId="0" fontId="5" fillId="8" borderId="46" xfId="0" applyFont="1" applyFill="1" applyBorder="1" applyAlignment="1">
      <alignment horizontal="left" vertical="center" wrapText="1"/>
    </xf>
    <xf numFmtId="0" fontId="5" fillId="8" borderId="45" xfId="0" applyFont="1" applyFill="1" applyBorder="1" applyAlignment="1">
      <alignment horizontal="left" vertical="center" wrapText="1"/>
    </xf>
    <xf numFmtId="0" fontId="5" fillId="8" borderId="39" xfId="0" applyFont="1" applyFill="1" applyBorder="1" applyAlignment="1">
      <alignment vertical="center" wrapText="1"/>
    </xf>
    <xf numFmtId="0" fontId="5" fillId="8" borderId="46" xfId="0" applyFont="1" applyFill="1" applyBorder="1" applyAlignment="1">
      <alignment vertical="center" wrapText="1"/>
    </xf>
    <xf numFmtId="0" fontId="5" fillId="8" borderId="82" xfId="0" applyFont="1" applyFill="1" applyBorder="1" applyAlignment="1">
      <alignment horizontal="center" vertical="center" wrapText="1"/>
    </xf>
    <xf numFmtId="0" fontId="5" fillId="8" borderId="66" xfId="0" applyFont="1" applyFill="1" applyBorder="1" applyAlignment="1">
      <alignment horizontal="center" vertical="center" wrapText="1"/>
    </xf>
    <xf numFmtId="0" fontId="5" fillId="8" borderId="83" xfId="0" applyFont="1" applyFill="1" applyBorder="1" applyAlignment="1">
      <alignment horizontal="center" vertical="center" wrapText="1"/>
    </xf>
    <xf numFmtId="0" fontId="5" fillId="0" borderId="46" xfId="0" applyFont="1" applyFill="1" applyBorder="1" applyAlignment="1">
      <alignment horizontal="left" vertical="center" wrapText="1"/>
    </xf>
    <xf numFmtId="0" fontId="5" fillId="8" borderId="7" xfId="0" applyFont="1" applyFill="1" applyBorder="1" applyAlignment="1">
      <alignment vertical="center" wrapText="1"/>
    </xf>
    <xf numFmtId="0" fontId="5" fillId="8" borderId="65" xfId="0" applyFont="1" applyFill="1" applyBorder="1" applyAlignment="1">
      <alignment vertical="center" wrapText="1"/>
    </xf>
    <xf numFmtId="56" fontId="9" fillId="8" borderId="52" xfId="0" quotePrefix="1" applyNumberFormat="1" applyFont="1" applyFill="1" applyBorder="1" applyAlignment="1">
      <alignment horizontal="left" vertical="center" wrapText="1"/>
    </xf>
    <xf numFmtId="56" fontId="9" fillId="8" borderId="47" xfId="0" quotePrefix="1" applyNumberFormat="1" applyFont="1" applyFill="1" applyBorder="1" applyAlignment="1">
      <alignment horizontal="left" vertical="center" wrapText="1"/>
    </xf>
    <xf numFmtId="56" fontId="9" fillId="8" borderId="85" xfId="0" quotePrefix="1" applyNumberFormat="1" applyFont="1" applyFill="1" applyBorder="1" applyAlignment="1">
      <alignment horizontal="left" vertical="center" wrapText="1"/>
    </xf>
    <xf numFmtId="0" fontId="5" fillId="0" borderId="66" xfId="0" applyFont="1" applyFill="1" applyBorder="1" applyAlignment="1">
      <alignment horizontal="center" vertical="center" wrapText="1"/>
    </xf>
    <xf numFmtId="56" fontId="9" fillId="8" borderId="50" xfId="0" quotePrefix="1" applyNumberFormat="1" applyFont="1" applyFill="1" applyBorder="1" applyAlignment="1">
      <alignment horizontal="left" vertical="center" wrapText="1"/>
    </xf>
    <xf numFmtId="56" fontId="9" fillId="8" borderId="51" xfId="0" quotePrefix="1" applyNumberFormat="1" applyFont="1" applyFill="1" applyBorder="1" applyAlignment="1">
      <alignment horizontal="left" vertical="center" wrapText="1"/>
    </xf>
    <xf numFmtId="56" fontId="9" fillId="8" borderId="86" xfId="0" quotePrefix="1" applyNumberFormat="1" applyFont="1" applyFill="1" applyBorder="1" applyAlignment="1">
      <alignment horizontal="left" vertical="center" wrapText="1"/>
    </xf>
    <xf numFmtId="56" fontId="9" fillId="0" borderId="53" xfId="0" quotePrefix="1" applyNumberFormat="1" applyFont="1" applyBorder="1" applyAlignment="1">
      <alignment horizontal="left" vertical="center" wrapText="1"/>
    </xf>
    <xf numFmtId="56" fontId="9" fillId="0" borderId="55" xfId="0" quotePrefix="1" applyNumberFormat="1" applyFont="1" applyBorder="1" applyAlignment="1">
      <alignment horizontal="left" vertical="center" wrapText="1"/>
    </xf>
    <xf numFmtId="56" fontId="9" fillId="0" borderId="81" xfId="0" quotePrefix="1" applyNumberFormat="1" applyFont="1" applyBorder="1" applyAlignment="1">
      <alignment horizontal="left" vertical="center" wrapText="1"/>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9" fillId="0" borderId="86" xfId="0" applyFont="1" applyBorder="1" applyAlignment="1">
      <alignment horizontal="left" vertical="center" wrapText="1"/>
    </xf>
    <xf numFmtId="56" fontId="9" fillId="8" borderId="53" xfId="0" quotePrefix="1" applyNumberFormat="1" applyFont="1" applyFill="1" applyBorder="1" applyAlignment="1">
      <alignment horizontal="left" vertical="center" wrapText="1"/>
    </xf>
    <xf numFmtId="56" fontId="9" fillId="8" borderId="55" xfId="0" quotePrefix="1" applyNumberFormat="1" applyFont="1" applyFill="1" applyBorder="1" applyAlignment="1">
      <alignment horizontal="left" vertical="center" wrapText="1"/>
    </xf>
    <xf numFmtId="56" fontId="9" fillId="8" borderId="81" xfId="0" quotePrefix="1" applyNumberFormat="1" applyFont="1" applyFill="1" applyBorder="1" applyAlignment="1">
      <alignment horizontal="left" vertical="center" wrapText="1"/>
    </xf>
    <xf numFmtId="0" fontId="6" fillId="0" borderId="0" xfId="0" applyFont="1" applyBorder="1" applyAlignment="1">
      <alignment horizontal="center" vertical="center" wrapText="1"/>
    </xf>
    <xf numFmtId="0" fontId="5" fillId="0" borderId="37"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82"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0" xfId="0" applyFont="1" applyBorder="1" applyAlignment="1">
      <alignment horizontal="left" vertical="center" wrapText="1"/>
    </xf>
    <xf numFmtId="58" fontId="5" fillId="0" borderId="19" xfId="0" applyNumberFormat="1" applyFont="1" applyFill="1" applyBorder="1" applyAlignment="1">
      <alignment horizontal="center" vertical="center" shrinkToFit="1"/>
    </xf>
    <xf numFmtId="58" fontId="5" fillId="0" borderId="0" xfId="0" applyNumberFormat="1" applyFont="1" applyFill="1" applyBorder="1" applyAlignment="1">
      <alignment horizontal="center" vertical="center" shrinkToFit="1"/>
    </xf>
    <xf numFmtId="58" fontId="5" fillId="0" borderId="18" xfId="0" applyNumberFormat="1" applyFont="1" applyFill="1" applyBorder="1" applyAlignment="1">
      <alignment horizontal="center" vertical="center" shrinkToFit="1"/>
    </xf>
    <xf numFmtId="0" fontId="5" fillId="0" borderId="66" xfId="0" applyFont="1" applyBorder="1" applyAlignment="1">
      <alignment horizontal="center" vertical="center" textRotation="255" wrapText="1"/>
    </xf>
    <xf numFmtId="0" fontId="5" fillId="0" borderId="83" xfId="0" applyFont="1" applyBorder="1" applyAlignment="1">
      <alignment horizontal="center" vertical="center" textRotation="255" wrapText="1"/>
    </xf>
    <xf numFmtId="56" fontId="9" fillId="0" borderId="52" xfId="0" quotePrefix="1" applyNumberFormat="1" applyFont="1" applyBorder="1" applyAlignment="1">
      <alignment horizontal="left" vertical="center" wrapText="1"/>
    </xf>
    <xf numFmtId="56" fontId="9" fillId="0" borderId="47" xfId="0" quotePrefix="1" applyNumberFormat="1" applyFont="1" applyBorder="1" applyAlignment="1">
      <alignment horizontal="left" vertical="center" wrapText="1"/>
    </xf>
    <xf numFmtId="56" fontId="9" fillId="0" borderId="85" xfId="0" quotePrefix="1" applyNumberFormat="1" applyFont="1" applyBorder="1" applyAlignment="1">
      <alignment horizontal="left" vertical="center" wrapText="1"/>
    </xf>
    <xf numFmtId="56" fontId="9" fillId="0" borderId="50" xfId="0" quotePrefix="1" applyNumberFormat="1" applyFont="1" applyBorder="1" applyAlignment="1">
      <alignment horizontal="left" vertical="center" wrapText="1"/>
    </xf>
    <xf numFmtId="56" fontId="9" fillId="0" borderId="51" xfId="0" quotePrefix="1" applyNumberFormat="1" applyFont="1" applyBorder="1" applyAlignment="1">
      <alignment horizontal="left" vertical="center" wrapText="1"/>
    </xf>
    <xf numFmtId="56" fontId="9" fillId="0" borderId="86" xfId="0" quotePrefix="1" applyNumberFormat="1" applyFont="1" applyBorder="1" applyAlignment="1">
      <alignment horizontal="left" vertical="center" wrapText="1"/>
    </xf>
    <xf numFmtId="0" fontId="5" fillId="0" borderId="1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5" fillId="0" borderId="22"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49" xfId="0" applyFont="1" applyBorder="1" applyAlignment="1">
      <alignment horizontal="left" vertical="center" wrapText="1" indent="1"/>
    </xf>
    <xf numFmtId="0" fontId="5" fillId="0" borderId="38" xfId="0" applyFont="1" applyBorder="1" applyAlignment="1">
      <alignment horizontal="left" vertical="center" wrapText="1" indent="2"/>
    </xf>
    <xf numFmtId="0" fontId="5" fillId="0" borderId="11" xfId="0" applyFont="1" applyBorder="1" applyAlignment="1">
      <alignment horizontal="left" vertical="center" wrapText="1" indent="2"/>
    </xf>
    <xf numFmtId="0" fontId="5" fillId="0" borderId="23" xfId="0" applyFont="1" applyBorder="1" applyAlignment="1">
      <alignment horizontal="left" vertical="center" wrapText="1" indent="2"/>
    </xf>
    <xf numFmtId="0" fontId="9" fillId="0" borderId="0" xfId="0" applyFont="1" applyBorder="1" applyAlignment="1">
      <alignment horizontal="left" vertical="center" wrapText="1"/>
    </xf>
    <xf numFmtId="0" fontId="5" fillId="0" borderId="2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9" xfId="0" applyFont="1" applyBorder="1" applyAlignment="1">
      <alignment horizontal="left" vertical="center" wrapText="1"/>
    </xf>
    <xf numFmtId="0" fontId="5" fillId="0" borderId="46" xfId="0" applyFont="1" applyBorder="1" applyAlignment="1">
      <alignment horizontal="left" vertical="center" wrapText="1"/>
    </xf>
    <xf numFmtId="56" fontId="9" fillId="8" borderId="38" xfId="0" quotePrefix="1" applyNumberFormat="1" applyFont="1" applyFill="1" applyBorder="1" applyAlignment="1">
      <alignment horizontal="left" vertical="center" wrapText="1"/>
    </xf>
    <xf numFmtId="56" fontId="9" fillId="8" borderId="11" xfId="0" quotePrefix="1" applyNumberFormat="1" applyFont="1" applyFill="1" applyBorder="1" applyAlignment="1">
      <alignment horizontal="left" vertical="center" wrapText="1"/>
    </xf>
    <xf numFmtId="56" fontId="9" fillId="8" borderId="23" xfId="0" quotePrefix="1" applyNumberFormat="1" applyFont="1" applyFill="1" applyBorder="1" applyAlignment="1">
      <alignment horizontal="left" vertical="center" wrapText="1"/>
    </xf>
    <xf numFmtId="0" fontId="5" fillId="0" borderId="87" xfId="0" applyFont="1" applyFill="1" applyBorder="1" applyAlignment="1">
      <alignment vertical="center" wrapText="1"/>
    </xf>
    <xf numFmtId="0" fontId="5" fillId="0" borderId="6" xfId="0" applyFont="1" applyFill="1" applyBorder="1" applyAlignment="1">
      <alignment vertical="center" wrapText="1"/>
    </xf>
    <xf numFmtId="56" fontId="9" fillId="8" borderId="57" xfId="0" quotePrefix="1" applyNumberFormat="1" applyFont="1" applyFill="1" applyBorder="1" applyAlignment="1">
      <alignment horizontal="left" vertical="center" wrapText="1"/>
    </xf>
    <xf numFmtId="56" fontId="9" fillId="8" borderId="58" xfId="0" quotePrefix="1" applyNumberFormat="1" applyFont="1" applyFill="1" applyBorder="1" applyAlignment="1">
      <alignment horizontal="left" vertical="center" wrapText="1"/>
    </xf>
    <xf numFmtId="56" fontId="9" fillId="8" borderId="84" xfId="0" quotePrefix="1" applyNumberFormat="1"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0" xfId="0" applyFont="1" applyBorder="1" applyAlignment="1">
      <alignment horizontal="left" vertical="center" wrapText="1"/>
    </xf>
    <xf numFmtId="56" fontId="7" fillId="0" borderId="69" xfId="0" quotePrefix="1" applyNumberFormat="1" applyFont="1" applyBorder="1" applyAlignment="1">
      <alignment horizontal="left" vertical="center" wrapText="1"/>
    </xf>
    <xf numFmtId="56" fontId="7" fillId="0" borderId="70" xfId="0" quotePrefix="1" applyNumberFormat="1" applyFont="1" applyBorder="1" applyAlignment="1">
      <alignment horizontal="left" vertical="center" wrapText="1"/>
    </xf>
    <xf numFmtId="56" fontId="7" fillId="0" borderId="77" xfId="0" quotePrefix="1" applyNumberFormat="1" applyFont="1" applyBorder="1" applyAlignment="1">
      <alignment horizontal="left" vertical="center" wrapText="1"/>
    </xf>
    <xf numFmtId="0" fontId="5" fillId="0" borderId="82" xfId="0" applyFont="1" applyFill="1" applyBorder="1" applyAlignment="1">
      <alignment horizontal="center" vertical="center" wrapText="1"/>
    </xf>
    <xf numFmtId="0" fontId="5" fillId="0" borderId="83"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5" xfId="0" applyFont="1" applyFill="1" applyBorder="1" applyAlignment="1">
      <alignment horizontal="center" vertical="center" wrapText="1"/>
    </xf>
    <xf numFmtId="56" fontId="9" fillId="8" borderId="89" xfId="0" quotePrefix="1" applyNumberFormat="1" applyFont="1" applyFill="1" applyBorder="1" applyAlignment="1">
      <alignment horizontal="left" vertical="center" wrapText="1"/>
    </xf>
    <xf numFmtId="56" fontId="9" fillId="8" borderId="79" xfId="0" quotePrefix="1" applyNumberFormat="1" applyFont="1" applyFill="1" applyBorder="1" applyAlignment="1">
      <alignment horizontal="left" vertical="center" wrapText="1"/>
    </xf>
    <xf numFmtId="56" fontId="9" fillId="8" borderId="80" xfId="0" quotePrefix="1" applyNumberFormat="1" applyFont="1" applyFill="1" applyBorder="1" applyAlignment="1">
      <alignment horizontal="left" vertical="center" wrapText="1"/>
    </xf>
    <xf numFmtId="56" fontId="9" fillId="8" borderId="62" xfId="0" quotePrefix="1" applyNumberFormat="1" applyFont="1" applyFill="1" applyBorder="1" applyAlignment="1">
      <alignment horizontal="left" vertical="center" wrapText="1"/>
    </xf>
    <xf numFmtId="56" fontId="9" fillId="8" borderId="63" xfId="0" quotePrefix="1" applyNumberFormat="1" applyFont="1" applyFill="1" applyBorder="1" applyAlignment="1">
      <alignment horizontal="left" vertical="center" wrapText="1"/>
    </xf>
    <xf numFmtId="56" fontId="9" fillId="8" borderId="90" xfId="0" quotePrefix="1" applyNumberFormat="1" applyFont="1" applyFill="1" applyBorder="1" applyAlignment="1">
      <alignment horizontal="left" vertical="center" wrapText="1"/>
    </xf>
    <xf numFmtId="56" fontId="9" fillId="8" borderId="72" xfId="0" quotePrefix="1" applyNumberFormat="1" applyFont="1" applyFill="1" applyBorder="1" applyAlignment="1">
      <alignment horizontal="left" vertical="center" wrapText="1"/>
    </xf>
    <xf numFmtId="56" fontId="9" fillId="8" borderId="73" xfId="0" quotePrefix="1" applyNumberFormat="1" applyFont="1" applyFill="1" applyBorder="1" applyAlignment="1">
      <alignment horizontal="left" vertical="center" wrapText="1"/>
    </xf>
    <xf numFmtId="56" fontId="9" fillId="8" borderId="91" xfId="0" quotePrefix="1" applyNumberFormat="1" applyFont="1" applyFill="1" applyBorder="1" applyAlignment="1">
      <alignment horizontal="left" vertical="center" wrapText="1"/>
    </xf>
    <xf numFmtId="56" fontId="7" fillId="8" borderId="50" xfId="0" quotePrefix="1" applyNumberFormat="1" applyFont="1" applyFill="1" applyBorder="1" applyAlignment="1">
      <alignment horizontal="left" vertical="center" wrapText="1"/>
    </xf>
    <xf numFmtId="56" fontId="7" fillId="8" borderId="51" xfId="0" quotePrefix="1" applyNumberFormat="1" applyFont="1" applyFill="1" applyBorder="1" applyAlignment="1">
      <alignment horizontal="left" vertical="center" wrapText="1"/>
    </xf>
    <xf numFmtId="56" fontId="7" fillId="8" borderId="86" xfId="0" quotePrefix="1" applyNumberFormat="1" applyFont="1" applyFill="1" applyBorder="1" applyAlignment="1">
      <alignment horizontal="left" vertical="center" wrapText="1"/>
    </xf>
    <xf numFmtId="56" fontId="9" fillId="0" borderId="57" xfId="0" quotePrefix="1" applyNumberFormat="1" applyFont="1" applyBorder="1" applyAlignment="1">
      <alignment horizontal="left" vertical="center" wrapText="1"/>
    </xf>
    <xf numFmtId="56" fontId="9" fillId="0" borderId="58" xfId="0" quotePrefix="1" applyNumberFormat="1" applyFont="1" applyBorder="1" applyAlignment="1">
      <alignment horizontal="left" vertical="center" wrapText="1"/>
    </xf>
    <xf numFmtId="56" fontId="9" fillId="0" borderId="84" xfId="0" quotePrefix="1" applyNumberFormat="1" applyFont="1" applyBorder="1" applyAlignment="1">
      <alignment horizontal="left"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5" fillId="0" borderId="77" xfId="0" applyFont="1" applyBorder="1" applyAlignment="1">
      <alignment horizontal="left"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56" fontId="9" fillId="0" borderId="89" xfId="0" quotePrefix="1" applyNumberFormat="1" applyFont="1" applyBorder="1" applyAlignment="1">
      <alignment horizontal="left" vertical="center" wrapText="1"/>
    </xf>
    <xf numFmtId="56" fontId="9" fillId="0" borderId="79" xfId="0" quotePrefix="1" applyNumberFormat="1" applyFont="1" applyBorder="1" applyAlignment="1">
      <alignment horizontal="left" vertical="center" wrapText="1"/>
    </xf>
    <xf numFmtId="56" fontId="9" fillId="0" borderId="80" xfId="0" quotePrefix="1" applyNumberFormat="1" applyFont="1" applyBorder="1" applyAlignment="1">
      <alignment horizontal="left" vertical="center" wrapText="1"/>
    </xf>
    <xf numFmtId="56" fontId="9" fillId="0" borderId="62" xfId="0" quotePrefix="1" applyNumberFormat="1" applyFont="1" applyBorder="1" applyAlignment="1">
      <alignment horizontal="left" vertical="center" wrapText="1"/>
    </xf>
    <xf numFmtId="56" fontId="9" fillId="0" borderId="63" xfId="0" quotePrefix="1" applyNumberFormat="1" applyFont="1" applyBorder="1" applyAlignment="1">
      <alignment horizontal="left" vertical="center" wrapText="1"/>
    </xf>
    <xf numFmtId="56" fontId="9" fillId="0" borderId="90" xfId="0" quotePrefix="1" applyNumberFormat="1" applyFont="1" applyBorder="1" applyAlignment="1">
      <alignment horizontal="left" vertical="center" wrapText="1"/>
    </xf>
    <xf numFmtId="56" fontId="9" fillId="8" borderId="69" xfId="0" quotePrefix="1" applyNumberFormat="1" applyFont="1" applyFill="1" applyBorder="1" applyAlignment="1">
      <alignment horizontal="left" vertical="center" wrapText="1"/>
    </xf>
    <xf numFmtId="56" fontId="9" fillId="8" borderId="70" xfId="0" quotePrefix="1" applyNumberFormat="1" applyFont="1" applyFill="1" applyBorder="1" applyAlignment="1">
      <alignment horizontal="left" vertical="center" wrapText="1"/>
    </xf>
    <xf numFmtId="56" fontId="9" fillId="8" borderId="77" xfId="0" quotePrefix="1" applyNumberFormat="1" applyFont="1" applyFill="1" applyBorder="1" applyAlignment="1">
      <alignment horizontal="left" vertical="center" wrapText="1"/>
    </xf>
    <xf numFmtId="56" fontId="9" fillId="0" borderId="69" xfId="0" quotePrefix="1" applyNumberFormat="1" applyFont="1" applyBorder="1" applyAlignment="1">
      <alignment horizontal="left" vertical="center" wrapText="1"/>
    </xf>
    <xf numFmtId="56" fontId="9" fillId="0" borderId="70" xfId="0" quotePrefix="1" applyNumberFormat="1" applyFont="1" applyBorder="1" applyAlignment="1">
      <alignment horizontal="left" vertical="center" wrapText="1"/>
    </xf>
    <xf numFmtId="56" fontId="9" fillId="0" borderId="77" xfId="0" quotePrefix="1" applyNumberFormat="1" applyFont="1" applyBorder="1" applyAlignment="1">
      <alignment horizontal="left" vertical="center" wrapText="1"/>
    </xf>
    <xf numFmtId="56" fontId="9" fillId="0" borderId="53" xfId="0" quotePrefix="1" applyNumberFormat="1" applyFont="1" applyBorder="1" applyAlignment="1">
      <alignment horizontal="center" vertical="center" wrapText="1"/>
    </xf>
    <xf numFmtId="56" fontId="9" fillId="0" borderId="55" xfId="0" quotePrefix="1" applyNumberFormat="1" applyFont="1" applyBorder="1" applyAlignment="1">
      <alignment horizontal="center" vertical="center" wrapText="1"/>
    </xf>
    <xf numFmtId="56" fontId="9" fillId="0" borderId="81" xfId="0" quotePrefix="1" applyNumberFormat="1"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86" xfId="0" applyFont="1" applyBorder="1" applyAlignment="1">
      <alignment horizontal="center" vertical="center" wrapText="1"/>
    </xf>
    <xf numFmtId="58" fontId="5" fillId="0" borderId="46" xfId="0" applyNumberFormat="1" applyFont="1" applyBorder="1" applyAlignment="1">
      <alignment horizontal="center" vertical="center" wrapText="1"/>
    </xf>
    <xf numFmtId="58" fontId="5" fillId="0" borderId="45" xfId="0" applyNumberFormat="1" applyFont="1" applyBorder="1" applyAlignment="1">
      <alignment horizontal="center" vertical="center" wrapText="1"/>
    </xf>
    <xf numFmtId="0" fontId="5" fillId="0" borderId="82" xfId="0" applyFont="1" applyBorder="1" applyAlignment="1">
      <alignment horizontal="center" vertical="center" textRotation="255" wrapText="1"/>
    </xf>
    <xf numFmtId="0" fontId="5" fillId="0" borderId="37"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45" xfId="0" applyFont="1" applyBorder="1" applyAlignment="1">
      <alignment horizontal="left" vertical="center" wrapText="1"/>
    </xf>
    <xf numFmtId="0" fontId="5" fillId="0" borderId="39" xfId="0" applyFont="1" applyFill="1" applyBorder="1" applyAlignment="1">
      <alignment vertical="center" wrapText="1"/>
    </xf>
    <xf numFmtId="0" fontId="5" fillId="0" borderId="65" xfId="0" applyFont="1" applyFill="1" applyBorder="1" applyAlignment="1">
      <alignment vertical="center" wrapText="1"/>
    </xf>
    <xf numFmtId="0" fontId="5" fillId="0" borderId="69" xfId="0" applyFont="1" applyFill="1" applyBorder="1" applyAlignment="1">
      <alignment horizontal="left" vertical="center" wrapText="1"/>
    </xf>
    <xf numFmtId="0" fontId="5" fillId="0" borderId="70" xfId="0" applyFont="1" applyFill="1" applyBorder="1" applyAlignment="1">
      <alignment horizontal="left" vertical="center" wrapText="1"/>
    </xf>
    <xf numFmtId="0" fontId="5" fillId="0" borderId="77"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45" xfId="0" applyFont="1" applyFill="1" applyBorder="1" applyAlignment="1">
      <alignment horizontal="left" vertical="center" wrapText="1"/>
    </xf>
  </cellXfs>
  <cellStyles count="3">
    <cellStyle name="ハイパーリンク" xfId="1" builtinId="8"/>
    <cellStyle name="標準" xfId="0" builtinId="0"/>
    <cellStyle name="未定義" xfId="2"/>
  </cellStyles>
  <dxfs count="16">
    <dxf>
      <font>
        <strike/>
      </font>
    </dxf>
    <dxf>
      <font>
        <strike/>
      </font>
    </dxf>
    <dxf>
      <font>
        <strike/>
      </font>
    </dxf>
    <dxf>
      <font>
        <strike/>
      </font>
    </dxf>
    <dxf>
      <font>
        <b/>
        <i val="0"/>
        <u val="none"/>
      </font>
    </dxf>
    <dxf>
      <font>
        <b/>
        <i val="0"/>
        <u val="none"/>
      </font>
    </dxf>
    <dxf>
      <font>
        <b/>
        <i val="0"/>
        <u val="none"/>
      </font>
    </dxf>
    <dxf>
      <font>
        <b/>
        <i val="0"/>
        <u val="none"/>
      </font>
    </dxf>
    <dxf>
      <font>
        <b/>
        <i val="0"/>
        <u val="none"/>
      </font>
    </dxf>
    <dxf>
      <font>
        <b/>
        <i val="0"/>
      </font>
    </dxf>
    <dxf>
      <font>
        <b/>
        <i val="0"/>
      </font>
    </dxf>
    <dxf>
      <font>
        <b/>
        <i val="0"/>
      </font>
    </dxf>
    <dxf>
      <font>
        <b/>
        <i val="0"/>
        <u val="none"/>
      </font>
    </dxf>
    <dxf>
      <font>
        <b/>
        <i val="0"/>
        <u val="none"/>
      </font>
    </dxf>
    <dxf>
      <font>
        <color theme="0"/>
      </font>
      <fill>
        <patternFill patternType="none">
          <bgColor indexed="65"/>
        </patternFill>
      </fill>
    </dxf>
    <dxf>
      <font>
        <strike/>
        <color theme="0"/>
        <name val="ＭＳ Ｐゴシック"/>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176893</xdr:colOff>
      <xdr:row>8</xdr:row>
      <xdr:rowOff>258536</xdr:rowOff>
    </xdr:from>
    <xdr:to>
      <xdr:col>23</xdr:col>
      <xdr:colOff>489857</xdr:colOff>
      <xdr:row>10</xdr:row>
      <xdr:rowOff>40821</xdr:rowOff>
    </xdr:to>
    <xdr:sp macro="" textlink="">
      <xdr:nvSpPr>
        <xdr:cNvPr id="2" name="角丸四角形吹き出し 1"/>
        <xdr:cNvSpPr/>
      </xdr:nvSpPr>
      <xdr:spPr>
        <a:xfrm>
          <a:off x="2299607" y="2626179"/>
          <a:ext cx="8109857" cy="353785"/>
        </a:xfrm>
        <a:prstGeom prst="wedgeRoundRectCallout">
          <a:avLst>
            <a:gd name="adj1" fmla="val -55683"/>
            <a:gd name="adj2" fmla="val 6634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この欄を建築・電気・機械それぞれ選択すると現場監理要領・工事書類一覧表シートに記載されている内容が自動的に切り替わります。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45</xdr:col>
      <xdr:colOff>85725</xdr:colOff>
      <xdr:row>141</xdr:row>
      <xdr:rowOff>66675</xdr:rowOff>
    </xdr:from>
    <xdr:to>
      <xdr:col>49</xdr:col>
      <xdr:colOff>314325</xdr:colOff>
      <xdr:row>159</xdr:row>
      <xdr:rowOff>123826</xdr:rowOff>
    </xdr:to>
    <xdr:pic>
      <xdr:nvPicPr>
        <xdr:cNvPr id="5294"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0" y="23221950"/>
          <a:ext cx="2619375" cy="2647950"/>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1757720</xdr:colOff>
      <xdr:row>40</xdr:row>
      <xdr:rowOff>142997</xdr:rowOff>
    </xdr:from>
    <xdr:to>
      <xdr:col>11</xdr:col>
      <xdr:colOff>201543</xdr:colOff>
      <xdr:row>43</xdr:row>
      <xdr:rowOff>79867</xdr:rowOff>
    </xdr:to>
    <xdr:sp macro="" textlink="">
      <xdr:nvSpPr>
        <xdr:cNvPr id="1103" name="テキスト ボックス 1102"/>
        <xdr:cNvSpPr txBox="1"/>
      </xdr:nvSpPr>
      <xdr:spPr>
        <a:xfrm>
          <a:off x="6891695" y="6872410"/>
          <a:ext cx="2096821" cy="446343"/>
        </a:xfrm>
        <a:prstGeom prst="rect">
          <a:avLst/>
        </a:prstGeom>
        <a:solidFill>
          <a:srgbClr val="FF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100"/>
            </a:lnSpc>
          </a:pPr>
          <a:r>
            <a:rPr kumimoji="1" lang="ja-JP" altLang="en-US" sz="900"/>
            <a:t>・社印等押印のある書類をカラー複写とした場合は、「写し」を明記する。</a:t>
          </a:r>
        </a:p>
      </xdr:txBody>
    </xdr:sp>
    <xdr:clientData/>
  </xdr:twoCellAnchor>
  <xdr:twoCellAnchor editAs="absolute">
    <xdr:from>
      <xdr:col>1</xdr:col>
      <xdr:colOff>120804</xdr:colOff>
      <xdr:row>38</xdr:row>
      <xdr:rowOff>156834</xdr:rowOff>
    </xdr:from>
    <xdr:to>
      <xdr:col>6</xdr:col>
      <xdr:colOff>1787604</xdr:colOff>
      <xdr:row>65</xdr:row>
      <xdr:rowOff>78968</xdr:rowOff>
    </xdr:to>
    <xdr:sp macro="" textlink="">
      <xdr:nvSpPr>
        <xdr:cNvPr id="1159" name="正方形/長方形 1158"/>
        <xdr:cNvSpPr/>
      </xdr:nvSpPr>
      <xdr:spPr>
        <a:xfrm>
          <a:off x="821121" y="6496707"/>
          <a:ext cx="3580086" cy="4532586"/>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7</xdr:col>
      <xdr:colOff>1587074</xdr:colOff>
      <xdr:row>46</xdr:row>
      <xdr:rowOff>21507</xdr:rowOff>
    </xdr:from>
    <xdr:to>
      <xdr:col>7</xdr:col>
      <xdr:colOff>2009114</xdr:colOff>
      <xdr:row>48</xdr:row>
      <xdr:rowOff>11484</xdr:rowOff>
    </xdr:to>
    <xdr:cxnSp macro="">
      <xdr:nvCxnSpPr>
        <xdr:cNvPr id="710" name="直線コネクタ 709"/>
        <xdr:cNvCxnSpPr/>
      </xdr:nvCxnSpPr>
      <xdr:spPr>
        <a:xfrm flipH="1" flipV="1">
          <a:off x="6622380" y="7725277"/>
          <a:ext cx="521373" cy="33087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17863</xdr:colOff>
      <xdr:row>48</xdr:row>
      <xdr:rowOff>162329</xdr:rowOff>
    </xdr:from>
    <xdr:to>
      <xdr:col>10</xdr:col>
      <xdr:colOff>193449</xdr:colOff>
      <xdr:row>58</xdr:row>
      <xdr:rowOff>27717</xdr:rowOff>
    </xdr:to>
    <xdr:sp macro="" textlink="">
      <xdr:nvSpPr>
        <xdr:cNvPr id="214" name="正方形/長方形 213"/>
        <xdr:cNvSpPr/>
      </xdr:nvSpPr>
      <xdr:spPr>
        <a:xfrm>
          <a:off x="7271845" y="8213943"/>
          <a:ext cx="1141733" cy="1577790"/>
        </a:xfrm>
        <a:prstGeom prst="rect">
          <a:avLst/>
        </a:prstGeom>
        <a:solidFill>
          <a:schemeClr val="bg1"/>
        </a:solid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1123950</xdr:colOff>
      <xdr:row>17</xdr:row>
      <xdr:rowOff>142875</xdr:rowOff>
    </xdr:from>
    <xdr:to>
      <xdr:col>11</xdr:col>
      <xdr:colOff>47625</xdr:colOff>
      <xdr:row>28</xdr:row>
      <xdr:rowOff>95250</xdr:rowOff>
    </xdr:to>
    <xdr:grpSp>
      <xdr:nvGrpSpPr>
        <xdr:cNvPr id="135447" name="グループ化 184"/>
        <xdr:cNvGrpSpPr>
          <a:grpSpLocks/>
        </xdr:cNvGrpSpPr>
      </xdr:nvGrpSpPr>
      <xdr:grpSpPr bwMode="auto">
        <a:xfrm>
          <a:off x="6240236" y="2905125"/>
          <a:ext cx="2597603" cy="1898196"/>
          <a:chOff x="2735933" y="4155978"/>
          <a:chExt cx="2282921" cy="1481955"/>
        </a:xfrm>
      </xdr:grpSpPr>
      <xdr:grpSp>
        <xdr:nvGrpSpPr>
          <xdr:cNvPr id="135735" name="グループ化 119"/>
          <xdr:cNvGrpSpPr>
            <a:grpSpLocks/>
          </xdr:cNvGrpSpPr>
        </xdr:nvGrpSpPr>
        <xdr:grpSpPr bwMode="auto">
          <a:xfrm>
            <a:off x="2735933" y="4282029"/>
            <a:ext cx="2282921" cy="1355904"/>
            <a:chOff x="3812067" y="4377645"/>
            <a:chExt cx="2284879" cy="1347382"/>
          </a:xfrm>
        </xdr:grpSpPr>
        <xdr:sp macro="" textlink="">
          <xdr:nvSpPr>
            <xdr:cNvPr id="121" name="正方形/長方形 120"/>
            <xdr:cNvSpPr/>
          </xdr:nvSpPr>
          <xdr:spPr>
            <a:xfrm>
              <a:off x="5055310" y="4450773"/>
              <a:ext cx="1041636" cy="1274254"/>
            </a:xfrm>
            <a:prstGeom prst="rect">
              <a:avLst/>
            </a:prstGeom>
            <a:solidFill>
              <a:schemeClr val="bg1"/>
            </a:solid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2" name="正方形/長方形 121"/>
            <xdr:cNvSpPr/>
          </xdr:nvSpPr>
          <xdr:spPr>
            <a:xfrm>
              <a:off x="3812067" y="4359210"/>
              <a:ext cx="1024835" cy="1281884"/>
            </a:xfrm>
            <a:prstGeom prst="rect">
              <a:avLst/>
            </a:prstGeom>
            <a:solidFill>
              <a:schemeClr val="bg1"/>
            </a:solid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127" name="正方形/長方形 126"/>
          <xdr:cNvSpPr/>
        </xdr:nvSpPr>
        <xdr:spPr>
          <a:xfrm>
            <a:off x="4053648" y="4324906"/>
            <a:ext cx="872882" cy="1190171"/>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8" name="正方形/長方形 127"/>
          <xdr:cNvSpPr/>
        </xdr:nvSpPr>
        <xdr:spPr>
          <a:xfrm>
            <a:off x="4020076" y="4301870"/>
            <a:ext cx="864488" cy="1182493"/>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9" name="正方形/長方形 128"/>
          <xdr:cNvSpPr/>
        </xdr:nvSpPr>
        <xdr:spPr>
          <a:xfrm>
            <a:off x="3978111" y="4263477"/>
            <a:ext cx="864488" cy="1190171"/>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0" name="正方形/長方形 129"/>
          <xdr:cNvSpPr/>
        </xdr:nvSpPr>
        <xdr:spPr>
          <a:xfrm>
            <a:off x="3927752" y="4225085"/>
            <a:ext cx="872882" cy="1182493"/>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1" name="正方形/長方形 130"/>
          <xdr:cNvSpPr/>
        </xdr:nvSpPr>
        <xdr:spPr>
          <a:xfrm>
            <a:off x="3877394" y="4186692"/>
            <a:ext cx="872882" cy="1182493"/>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6" name="正方形/長方形 135"/>
          <xdr:cNvSpPr/>
        </xdr:nvSpPr>
        <xdr:spPr>
          <a:xfrm>
            <a:off x="4725096" y="4278834"/>
            <a:ext cx="58752" cy="15357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sp macro="" textlink="">
        <xdr:nvSpPr>
          <xdr:cNvPr id="137" name="正方形/長方形 136"/>
          <xdr:cNvSpPr/>
        </xdr:nvSpPr>
        <xdr:spPr>
          <a:xfrm>
            <a:off x="3843821" y="4155978"/>
            <a:ext cx="872882" cy="1190171"/>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8" name="正方形/長方形 137"/>
          <xdr:cNvSpPr/>
        </xdr:nvSpPr>
        <xdr:spPr>
          <a:xfrm>
            <a:off x="3793463" y="4509190"/>
            <a:ext cx="134289" cy="476068"/>
          </a:xfrm>
          <a:prstGeom prst="rect">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nvGrpSpPr>
          <xdr:cNvPr id="135744" name="グループ化 138"/>
          <xdr:cNvGrpSpPr>
            <a:grpSpLocks/>
          </xdr:cNvGrpSpPr>
        </xdr:nvGrpSpPr>
        <xdr:grpSpPr bwMode="auto">
          <a:xfrm>
            <a:off x="3926018" y="4213133"/>
            <a:ext cx="704007" cy="1071802"/>
            <a:chOff x="165748" y="3902956"/>
            <a:chExt cx="702708" cy="1069095"/>
          </a:xfrm>
        </xdr:grpSpPr>
        <xdr:sp macro="" textlink="">
          <xdr:nvSpPr>
            <xdr:cNvPr id="140" name="正方形/長方形 139"/>
            <xdr:cNvSpPr/>
          </xdr:nvSpPr>
          <xdr:spPr>
            <a:xfrm>
              <a:off x="167479" y="3891900"/>
              <a:ext cx="720474" cy="1072278"/>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141" name="直線コネクタ 140"/>
            <xdr:cNvCxnSpPr/>
          </xdr:nvCxnSpPr>
          <xdr:spPr>
            <a:xfrm>
              <a:off x="175857" y="4565904"/>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2" name="直線コネクタ 141"/>
            <xdr:cNvCxnSpPr/>
          </xdr:nvCxnSpPr>
          <xdr:spPr>
            <a:xfrm>
              <a:off x="175857" y="4596540"/>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3" name="直線コネクタ 142"/>
            <xdr:cNvCxnSpPr/>
          </xdr:nvCxnSpPr>
          <xdr:spPr>
            <a:xfrm>
              <a:off x="175857" y="4627177"/>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4" name="直線コネクタ 143"/>
            <xdr:cNvCxnSpPr/>
          </xdr:nvCxnSpPr>
          <xdr:spPr>
            <a:xfrm>
              <a:off x="175857" y="4650154"/>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5" name="直線コネクタ 144"/>
            <xdr:cNvCxnSpPr/>
          </xdr:nvCxnSpPr>
          <xdr:spPr>
            <a:xfrm>
              <a:off x="175857" y="4680791"/>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6" name="直線コネクタ 145"/>
            <xdr:cNvCxnSpPr/>
          </xdr:nvCxnSpPr>
          <xdr:spPr>
            <a:xfrm>
              <a:off x="175857" y="4711427"/>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7" name="直線コネクタ 146"/>
            <xdr:cNvCxnSpPr/>
          </xdr:nvCxnSpPr>
          <xdr:spPr>
            <a:xfrm>
              <a:off x="175857" y="4734405"/>
              <a:ext cx="686963" cy="7659"/>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8" name="直線コネクタ 147"/>
            <xdr:cNvCxnSpPr/>
          </xdr:nvCxnSpPr>
          <xdr:spPr>
            <a:xfrm>
              <a:off x="175857" y="4765041"/>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9" name="直線コネクタ 148"/>
            <xdr:cNvCxnSpPr/>
          </xdr:nvCxnSpPr>
          <xdr:spPr>
            <a:xfrm>
              <a:off x="175857" y="4795678"/>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0" name="直線コネクタ 149"/>
            <xdr:cNvCxnSpPr/>
          </xdr:nvCxnSpPr>
          <xdr:spPr>
            <a:xfrm>
              <a:off x="175857" y="4826314"/>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1" name="直線コネクタ 150"/>
            <xdr:cNvCxnSpPr/>
          </xdr:nvCxnSpPr>
          <xdr:spPr>
            <a:xfrm>
              <a:off x="175857" y="4849292"/>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2" name="直線コネクタ 151"/>
            <xdr:cNvCxnSpPr/>
          </xdr:nvCxnSpPr>
          <xdr:spPr>
            <a:xfrm>
              <a:off x="175857" y="4879928"/>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3" name="直線コネクタ 152"/>
            <xdr:cNvCxnSpPr/>
          </xdr:nvCxnSpPr>
          <xdr:spPr>
            <a:xfrm>
              <a:off x="175857" y="4902906"/>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4" name="直線コネクタ 153"/>
            <xdr:cNvCxnSpPr/>
          </xdr:nvCxnSpPr>
          <xdr:spPr>
            <a:xfrm>
              <a:off x="175857" y="4933542"/>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5" name="直線コネクタ 154"/>
            <xdr:cNvCxnSpPr/>
          </xdr:nvCxnSpPr>
          <xdr:spPr>
            <a:xfrm>
              <a:off x="175857" y="4167629"/>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xdr:cNvCxnSpPr/>
          </xdr:nvCxnSpPr>
          <xdr:spPr>
            <a:xfrm>
              <a:off x="175857" y="4205925"/>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7" name="直線コネクタ 156"/>
            <xdr:cNvCxnSpPr/>
          </xdr:nvCxnSpPr>
          <xdr:spPr>
            <a:xfrm>
              <a:off x="175857" y="4228902"/>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8" name="直線コネクタ 157"/>
            <xdr:cNvCxnSpPr/>
          </xdr:nvCxnSpPr>
          <xdr:spPr>
            <a:xfrm>
              <a:off x="175857" y="4259539"/>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9" name="直線コネクタ 158"/>
            <xdr:cNvCxnSpPr/>
          </xdr:nvCxnSpPr>
          <xdr:spPr>
            <a:xfrm>
              <a:off x="175857" y="4290175"/>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xdr:cNvCxnSpPr/>
          </xdr:nvCxnSpPr>
          <xdr:spPr>
            <a:xfrm>
              <a:off x="175857" y="4320812"/>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1" name="直線コネクタ 160"/>
            <xdr:cNvCxnSpPr/>
          </xdr:nvCxnSpPr>
          <xdr:spPr>
            <a:xfrm>
              <a:off x="175857" y="4343789"/>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2" name="直線コネクタ 161"/>
            <xdr:cNvCxnSpPr/>
          </xdr:nvCxnSpPr>
          <xdr:spPr>
            <a:xfrm>
              <a:off x="175857" y="4366766"/>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3" name="直線コネクタ 162"/>
            <xdr:cNvCxnSpPr/>
          </xdr:nvCxnSpPr>
          <xdr:spPr>
            <a:xfrm>
              <a:off x="175857" y="4405062"/>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4" name="直線コネクタ 163"/>
            <xdr:cNvCxnSpPr/>
          </xdr:nvCxnSpPr>
          <xdr:spPr>
            <a:xfrm>
              <a:off x="175857" y="4435699"/>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5" name="直線コネクタ 164"/>
            <xdr:cNvCxnSpPr/>
          </xdr:nvCxnSpPr>
          <xdr:spPr>
            <a:xfrm>
              <a:off x="175857" y="4458676"/>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xdr:cNvCxnSpPr/>
          </xdr:nvCxnSpPr>
          <xdr:spPr>
            <a:xfrm>
              <a:off x="175857" y="4489313"/>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xdr:cNvCxnSpPr/>
          </xdr:nvCxnSpPr>
          <xdr:spPr>
            <a:xfrm>
              <a:off x="175857" y="4512290"/>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8" name="直線コネクタ 167"/>
            <xdr:cNvCxnSpPr/>
          </xdr:nvCxnSpPr>
          <xdr:spPr>
            <a:xfrm>
              <a:off x="175857" y="4542927"/>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9" name="直線コネクタ 168"/>
            <xdr:cNvCxnSpPr/>
          </xdr:nvCxnSpPr>
          <xdr:spPr>
            <a:xfrm>
              <a:off x="175857" y="4152311"/>
              <a:ext cx="712096"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0" name="直線コネクタ 169"/>
            <xdr:cNvCxnSpPr/>
          </xdr:nvCxnSpPr>
          <xdr:spPr>
            <a:xfrm>
              <a:off x="167479" y="4121674"/>
              <a:ext cx="695341"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1" name="直線コネクタ 170"/>
            <xdr:cNvCxnSpPr/>
          </xdr:nvCxnSpPr>
          <xdr:spPr>
            <a:xfrm>
              <a:off x="175857" y="4068060"/>
              <a:ext cx="68696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2" name="直線コネクタ 171"/>
            <xdr:cNvCxnSpPr/>
          </xdr:nvCxnSpPr>
          <xdr:spPr>
            <a:xfrm>
              <a:off x="335031" y="4114015"/>
              <a:ext cx="8378" cy="85016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3" name="直線コネクタ 172"/>
            <xdr:cNvCxnSpPr/>
          </xdr:nvCxnSpPr>
          <xdr:spPr>
            <a:xfrm>
              <a:off x="586359" y="4121674"/>
              <a:ext cx="8378" cy="85016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4" name="直線コネクタ 173"/>
            <xdr:cNvCxnSpPr/>
          </xdr:nvCxnSpPr>
          <xdr:spPr>
            <a:xfrm>
              <a:off x="795799" y="4121674"/>
              <a:ext cx="16755" cy="85016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5" name="直線コネクタ 174"/>
            <xdr:cNvCxnSpPr/>
          </xdr:nvCxnSpPr>
          <xdr:spPr>
            <a:xfrm>
              <a:off x="703645" y="4068060"/>
              <a:ext cx="8378" cy="90377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6" name="正方形/長方形 175"/>
          <xdr:cNvSpPr/>
        </xdr:nvSpPr>
        <xdr:spPr>
          <a:xfrm>
            <a:off x="4783847" y="4455440"/>
            <a:ext cx="50359" cy="15357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sp macro="" textlink="">
        <xdr:nvSpPr>
          <xdr:cNvPr id="177" name="正方形/長方形 176"/>
          <xdr:cNvSpPr/>
        </xdr:nvSpPr>
        <xdr:spPr>
          <a:xfrm>
            <a:off x="4817420" y="4639725"/>
            <a:ext cx="58752" cy="145892"/>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sp macro="" textlink="">
        <xdr:nvSpPr>
          <xdr:cNvPr id="178" name="正方形/長方形 177"/>
          <xdr:cNvSpPr/>
        </xdr:nvSpPr>
        <xdr:spPr>
          <a:xfrm>
            <a:off x="4859385" y="4800974"/>
            <a:ext cx="58752" cy="15357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sp macro="" textlink="">
        <xdr:nvSpPr>
          <xdr:cNvPr id="179" name="正方形/長方形 178"/>
          <xdr:cNvSpPr/>
        </xdr:nvSpPr>
        <xdr:spPr>
          <a:xfrm>
            <a:off x="4909744" y="4969901"/>
            <a:ext cx="58752" cy="145892"/>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sp macro="" textlink="">
        <xdr:nvSpPr>
          <xdr:cNvPr id="182" name="円/楕円 181"/>
          <xdr:cNvSpPr/>
        </xdr:nvSpPr>
        <xdr:spPr>
          <a:xfrm>
            <a:off x="3852214" y="4609011"/>
            <a:ext cx="50359" cy="4607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83" name="円/楕円 182"/>
          <xdr:cNvSpPr/>
        </xdr:nvSpPr>
        <xdr:spPr>
          <a:xfrm>
            <a:off x="3852214" y="4816331"/>
            <a:ext cx="50359" cy="4607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xdr:col>
      <xdr:colOff>115013</xdr:colOff>
      <xdr:row>17</xdr:row>
      <xdr:rowOff>137160</xdr:rowOff>
    </xdr:from>
    <xdr:to>
      <xdr:col>7</xdr:col>
      <xdr:colOff>810617</xdr:colOff>
      <xdr:row>35</xdr:row>
      <xdr:rowOff>79399</xdr:rowOff>
    </xdr:to>
    <xdr:sp macro="" textlink="">
      <xdr:nvSpPr>
        <xdr:cNvPr id="186" name="テキスト ボックス 185"/>
        <xdr:cNvSpPr txBox="1"/>
      </xdr:nvSpPr>
      <xdr:spPr>
        <a:xfrm>
          <a:off x="1139287" y="3026149"/>
          <a:ext cx="4576834" cy="2980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ja-JP" altLang="en-US" sz="900" b="1"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書類ファイル作成時の注意点</a:t>
          </a:r>
          <a:endParaRPr lang="en-US" altLang="ja-JP" sz="900" b="1" i="0" u="none" strike="noStrike">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900" u="sng">
              <a:latin typeface="HG丸ｺﾞｼｯｸM-PRO" panose="020F0600000000000000" pitchFamily="50" charset="-128"/>
              <a:ea typeface="HG丸ｺﾞｼｯｸM-PRO" panose="020F0600000000000000" pitchFamily="50" charset="-128"/>
            </a:rPr>
            <a:t>１．</a:t>
          </a:r>
          <a:r>
            <a:rPr lang="ja-JP" altLang="en-US" sz="900" b="0" i="0" u="sng" strike="noStrike">
              <a:solidFill>
                <a:schemeClr val="dk1"/>
              </a:solidFill>
              <a:effectLst/>
              <a:latin typeface="HG丸ｺﾞｼｯｸM-PRO" panose="020F0600000000000000" pitchFamily="50" charset="-128"/>
              <a:ea typeface="HG丸ｺﾞｼｯｸM-PRO" panose="020F0600000000000000" pitchFamily="50" charset="-128"/>
              <a:cs typeface="+mn-cs"/>
            </a:rPr>
            <a:t>ファイルは大分類ごとに適宜分冊する。　　　　　　　　</a:t>
          </a:r>
          <a:endParaRPr lang="en-US" altLang="ja-JP" sz="900" b="0" i="0" u="sng" strike="noStrike">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en-US" sz="900" b="0" i="0" u="sng" strike="noStrike">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050" u="sng">
              <a:solidFill>
                <a:schemeClr val="dk1"/>
              </a:solidFill>
              <a:effectLst/>
              <a:latin typeface="+mn-lt"/>
              <a:ea typeface="+mn-ea"/>
              <a:cs typeface="+mn-cs"/>
            </a:rPr>
            <a:t>．</a:t>
          </a:r>
          <a:r>
            <a:rPr lang="ja-JP" altLang="en-US" sz="900" b="0" i="0" u="sng" strike="noStrike">
              <a:solidFill>
                <a:schemeClr val="dk1"/>
              </a:solidFill>
              <a:effectLst/>
              <a:latin typeface="HG丸ｺﾞｼｯｸM-PRO" panose="020F0600000000000000" pitchFamily="50" charset="-128"/>
              <a:ea typeface="HG丸ｺﾞｼｯｸM-PRO" panose="020F0600000000000000" pitchFamily="50" charset="-128"/>
              <a:cs typeface="+mn-cs"/>
            </a:rPr>
            <a:t>書類ファイルごとに１枚目は書類一覧を添付する。</a:t>
          </a:r>
          <a:r>
            <a:rPr lang="ja-JP" altLang="en-US" sz="900" u="sng">
              <a:latin typeface="HG丸ｺﾞｼｯｸM-PRO" panose="020F0600000000000000" pitchFamily="50" charset="-128"/>
              <a:ea typeface="HG丸ｺﾞｼｯｸM-PRO" panose="020F0600000000000000" pitchFamily="50" charset="-128"/>
            </a:rPr>
            <a:t> </a:t>
          </a:r>
          <a:endParaRPr lang="en-US" altLang="ja-JP" sz="900" u="sng">
            <a:latin typeface="HG丸ｺﾞｼｯｸM-PRO" panose="020F0600000000000000" pitchFamily="50" charset="-128"/>
            <a:ea typeface="HG丸ｺﾞｼｯｸM-PRO" panose="020F0600000000000000" pitchFamily="50" charset="-128"/>
          </a:endParaRPr>
        </a:p>
        <a:p>
          <a:pPr>
            <a:lnSpc>
              <a:spcPts val="1200"/>
            </a:lnSpc>
          </a:pPr>
          <a:r>
            <a:rPr lang="ja-JP" altLang="en-US" sz="900" u="sng">
              <a:latin typeface="HG丸ｺﾞｼｯｸM-PRO" panose="020F0600000000000000" pitchFamily="50" charset="-128"/>
              <a:ea typeface="HG丸ｺﾞｼｯｸM-PRO" panose="020F0600000000000000" pitchFamily="50" charset="-128"/>
            </a:rPr>
            <a:t>３</a:t>
          </a:r>
          <a:r>
            <a:rPr lang="ja-JP" altLang="ja-JP" sz="1050" u="sng">
              <a:solidFill>
                <a:schemeClr val="dk1"/>
              </a:solidFill>
              <a:effectLst/>
              <a:latin typeface="+mn-lt"/>
              <a:ea typeface="+mn-ea"/>
              <a:cs typeface="+mn-cs"/>
            </a:rPr>
            <a:t>．</a:t>
          </a:r>
          <a:r>
            <a:rPr lang="ja-JP" altLang="en-US" sz="900" b="0" i="0" u="sng" strike="noStrike">
              <a:solidFill>
                <a:schemeClr val="dk1"/>
              </a:solidFill>
              <a:effectLst/>
              <a:latin typeface="HG丸ｺﾞｼｯｸM-PRO" panose="020F0600000000000000" pitchFamily="50" charset="-128"/>
              <a:ea typeface="HG丸ｺﾞｼｯｸM-PRO" panose="020F0600000000000000" pitchFamily="50" charset="-128"/>
              <a:cs typeface="+mn-cs"/>
            </a:rPr>
            <a:t>添付した書類一覧において当該ファイルに含まれない</a:t>
          </a:r>
          <a:endParaRPr lang="en-US" altLang="ja-JP" sz="900" b="0" i="0" u="sng" strike="noStrike">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en-US" sz="900" b="0" i="0" u="sng" strike="noStrike">
              <a:solidFill>
                <a:schemeClr val="dk1"/>
              </a:solidFill>
              <a:effectLst/>
              <a:latin typeface="HG丸ｺﾞｼｯｸM-PRO" panose="020F0600000000000000" pitchFamily="50" charset="-128"/>
              <a:ea typeface="HG丸ｺﾞｼｯｸM-PRO" panose="020F0600000000000000" pitchFamily="50" charset="-128"/>
              <a:cs typeface="+mn-cs"/>
            </a:rPr>
            <a:t>     書類名は二重線又は斜線を引きそのファイルに綴じられている</a:t>
          </a:r>
          <a:endParaRPr lang="en-US" altLang="ja-JP" sz="900" b="0" i="0" u="sng" strike="noStrike">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900" b="0" i="0" u="sng" strike="noStrike">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900" b="0" i="0" u="sng" strike="noStrike"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900" b="0" i="0" u="sng" strike="noStrike">
              <a:solidFill>
                <a:schemeClr val="dk1"/>
              </a:solidFill>
              <a:effectLst/>
              <a:latin typeface="HG丸ｺﾞｼｯｸM-PRO" panose="020F0600000000000000" pitchFamily="50" charset="-128"/>
              <a:ea typeface="HG丸ｺﾞｼｯｸM-PRO" panose="020F0600000000000000" pitchFamily="50" charset="-128"/>
              <a:cs typeface="+mn-cs"/>
            </a:rPr>
            <a:t>書類が何かが明確にわかるように整理する。</a:t>
          </a:r>
          <a:endParaRPr lang="en-US" altLang="ja-JP" sz="900" b="0" i="0" u="sng" strike="noStrike">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en-US" altLang="ja-JP" sz="900" u="sng">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ja-JP" sz="1050" u="sng">
              <a:solidFill>
                <a:schemeClr val="dk1"/>
              </a:solidFill>
              <a:effectLst/>
              <a:latin typeface="+mn-lt"/>
              <a:ea typeface="+mn-ea"/>
              <a:cs typeface="+mn-cs"/>
            </a:rPr>
            <a:t>．</a:t>
          </a:r>
          <a:r>
            <a:rPr lang="ja-JP" altLang="en-US" sz="900" u="sng">
              <a:latin typeface="HG丸ｺﾞｼｯｸM-PRO" panose="020F0600000000000000" pitchFamily="50" charset="-128"/>
              <a:ea typeface="HG丸ｺﾞｼｯｸM-PRO" panose="020F0600000000000000" pitchFamily="50" charset="-128"/>
            </a:rPr>
            <a:t>書類ごとに台紙を先に挿入する。台紙にはインデックスを</a:t>
          </a:r>
          <a:endParaRPr lang="en-US" altLang="ja-JP" sz="900" u="sng">
            <a:latin typeface="HG丸ｺﾞｼｯｸM-PRO" panose="020F0600000000000000" pitchFamily="50" charset="-128"/>
            <a:ea typeface="HG丸ｺﾞｼｯｸM-PRO" panose="020F0600000000000000" pitchFamily="50" charset="-128"/>
          </a:endParaRPr>
        </a:p>
        <a:p>
          <a:pPr>
            <a:lnSpc>
              <a:spcPts val="1100"/>
            </a:lnSpc>
          </a:pPr>
          <a:r>
            <a:rPr lang="ja-JP" altLang="en-US" sz="900" u="sng">
              <a:latin typeface="HG丸ｺﾞｼｯｸM-PRO" panose="020F0600000000000000" pitchFamily="50" charset="-128"/>
              <a:ea typeface="HG丸ｺﾞｼｯｸM-PRO" panose="020F0600000000000000" pitchFamily="50" charset="-128"/>
            </a:rPr>
            <a:t>　　添付する。</a:t>
          </a:r>
          <a:endParaRPr lang="en-US" altLang="ja-JP" sz="900" u="sng">
            <a:latin typeface="HG丸ｺﾞｼｯｸM-PRO" panose="020F0600000000000000" pitchFamily="50" charset="-128"/>
            <a:ea typeface="HG丸ｺﾞｼｯｸM-PRO" panose="020F0600000000000000" pitchFamily="50" charset="-128"/>
          </a:endParaRPr>
        </a:p>
        <a:p>
          <a:pPr>
            <a:lnSpc>
              <a:spcPts val="1200"/>
            </a:lnSpc>
          </a:pPr>
          <a:r>
            <a:rPr lang="en-US" altLang="ja-JP" sz="900" u="sng">
              <a:solidFill>
                <a:schemeClr val="dk1"/>
              </a:solidFill>
              <a:effectLst/>
              <a:latin typeface="HG丸ｺﾞｼｯｸM-PRO" panose="020F0600000000000000" pitchFamily="50" charset="-128"/>
              <a:ea typeface="HG丸ｺﾞｼｯｸM-PRO" panose="020F0600000000000000" pitchFamily="50" charset="-128"/>
              <a:cs typeface="+mn-cs"/>
            </a:rPr>
            <a:t>5</a:t>
          </a:r>
          <a:r>
            <a:rPr lang="ja-JP" altLang="ja-JP" sz="1050" u="sng">
              <a:solidFill>
                <a:schemeClr val="dk1"/>
              </a:solidFill>
              <a:effectLst/>
              <a:latin typeface="+mn-lt"/>
              <a:ea typeface="+mn-ea"/>
              <a:cs typeface="+mn-cs"/>
            </a:rPr>
            <a:t>．</a:t>
          </a:r>
          <a:r>
            <a:rPr lang="ja-JP" altLang="en-US" sz="900" u="sng">
              <a:latin typeface="HG丸ｺﾞｼｯｸM-PRO" panose="020F0600000000000000" pitchFamily="50" charset="-128"/>
              <a:ea typeface="HG丸ｺﾞｼｯｸM-PRO" panose="020F0600000000000000" pitchFamily="50" charset="-128"/>
            </a:rPr>
            <a:t>インデックスは番号のみの表示でもよい</a:t>
          </a:r>
          <a:r>
            <a:rPr lang="ja-JP" altLang="en-US" sz="900">
              <a:latin typeface="HG丸ｺﾞｼｯｸM-PRO" panose="020F0600000000000000" pitchFamily="50" charset="-128"/>
              <a:ea typeface="HG丸ｺﾞｼｯｸM-PRO" panose="020F0600000000000000" pitchFamily="50" charset="-128"/>
            </a:rPr>
            <a:t>。</a:t>
          </a:r>
          <a:endParaRPr lang="en-US" altLang="ja-JP" sz="900">
            <a:latin typeface="HG丸ｺﾞｼｯｸM-PRO" panose="020F0600000000000000" pitchFamily="50" charset="-128"/>
            <a:ea typeface="HG丸ｺﾞｼｯｸM-PRO" panose="020F0600000000000000" pitchFamily="50" charset="-128"/>
          </a:endParaRPr>
        </a:p>
        <a:p>
          <a:pPr>
            <a:lnSpc>
              <a:spcPts val="1100"/>
            </a:lnSpc>
          </a:pPr>
          <a:r>
            <a:rPr lang="en-US" altLang="ja-JP" sz="900" u="sng">
              <a:latin typeface="HG丸ｺﾞｼｯｸM-PRO" panose="020F0600000000000000" pitchFamily="50" charset="-128"/>
              <a:ea typeface="HG丸ｺﾞｼｯｸM-PRO" panose="020F0600000000000000" pitchFamily="50" charset="-128"/>
            </a:rPr>
            <a:t>6</a:t>
          </a:r>
          <a:r>
            <a:rPr lang="ja-JP" altLang="en-US" sz="900" u="sng">
              <a:latin typeface="HG丸ｺﾞｼｯｸM-PRO" panose="020F0600000000000000" pitchFamily="50" charset="-128"/>
              <a:ea typeface="HG丸ｺﾞｼｯｸM-PRO" panose="020F0600000000000000" pitchFamily="50" charset="-128"/>
            </a:rPr>
            <a:t>．施工中で時期が来なければ作成されない書類、もしくは</a:t>
          </a:r>
          <a:endParaRPr lang="en-US" altLang="ja-JP" sz="900" u="sng">
            <a:latin typeface="HG丸ｺﾞｼｯｸM-PRO" panose="020F0600000000000000" pitchFamily="50" charset="-128"/>
            <a:ea typeface="HG丸ｺﾞｼｯｸM-PRO" panose="020F0600000000000000" pitchFamily="50" charset="-128"/>
          </a:endParaRPr>
        </a:p>
        <a:p>
          <a:pPr>
            <a:lnSpc>
              <a:spcPts val="1100"/>
            </a:lnSpc>
          </a:pPr>
          <a:r>
            <a:rPr lang="ja-JP" altLang="en-US" sz="900" u="sng">
              <a:latin typeface="HG丸ｺﾞｼｯｸM-PRO" panose="020F0600000000000000" pitchFamily="50" charset="-128"/>
              <a:ea typeface="HG丸ｺﾞｼｯｸM-PRO" panose="020F0600000000000000" pitchFamily="50" charset="-128"/>
            </a:rPr>
            <a:t>　　着工時点で出す必要があるか不明な書類</a:t>
          </a:r>
          <a:r>
            <a:rPr lang="en-US" altLang="ja-JP" sz="900" u="sng">
              <a:latin typeface="HG丸ｺﾞｼｯｸM-PRO" panose="020F0600000000000000" pitchFamily="50" charset="-128"/>
              <a:ea typeface="HG丸ｺﾞｼｯｸM-PRO" panose="020F0600000000000000" pitchFamily="50" charset="-128"/>
            </a:rPr>
            <a:t>(</a:t>
          </a:r>
          <a:r>
            <a:rPr lang="ja-JP" altLang="en-US" sz="900" u="sng">
              <a:latin typeface="HG丸ｺﾞｼｯｸM-PRO" panose="020F0600000000000000" pitchFamily="50" charset="-128"/>
              <a:ea typeface="HG丸ｺﾞｼｯｸM-PRO" panose="020F0600000000000000" pitchFamily="50" charset="-128"/>
            </a:rPr>
            <a:t>現場休止届など</a:t>
          </a:r>
          <a:r>
            <a:rPr lang="en-US" altLang="ja-JP" sz="900" u="sng">
              <a:latin typeface="HG丸ｺﾞｼｯｸM-PRO" panose="020F0600000000000000" pitchFamily="50" charset="-128"/>
              <a:ea typeface="HG丸ｺﾞｼｯｸM-PRO" panose="020F0600000000000000" pitchFamily="50" charset="-128"/>
            </a:rPr>
            <a:t>)</a:t>
          </a:r>
        </a:p>
        <a:p>
          <a:pPr>
            <a:lnSpc>
              <a:spcPts val="1100"/>
            </a:lnSpc>
          </a:pPr>
          <a:r>
            <a:rPr lang="ja-JP" altLang="en-US" sz="900" u="sng">
              <a:latin typeface="HG丸ｺﾞｼｯｸM-PRO" panose="020F0600000000000000" pitchFamily="50" charset="-128"/>
              <a:ea typeface="HG丸ｺﾞｼｯｸM-PRO" panose="020F0600000000000000" pitchFamily="50" charset="-128"/>
            </a:rPr>
            <a:t>　　についても、着工時点で台紙及びインデックスを作成し、</a:t>
          </a:r>
          <a:endParaRPr lang="en-US" altLang="ja-JP" sz="900" u="sng">
            <a:latin typeface="HG丸ｺﾞｼｯｸM-PRO" panose="020F0600000000000000" pitchFamily="50" charset="-128"/>
            <a:ea typeface="HG丸ｺﾞｼｯｸM-PRO" panose="020F0600000000000000" pitchFamily="50" charset="-128"/>
          </a:endParaRPr>
        </a:p>
        <a:p>
          <a:pPr>
            <a:lnSpc>
              <a:spcPts val="1000"/>
            </a:lnSpc>
          </a:pPr>
          <a:r>
            <a:rPr lang="ja-JP" altLang="en-US" sz="900" u="sng">
              <a:latin typeface="HG丸ｺﾞｼｯｸM-PRO" panose="020F0600000000000000" pitchFamily="50" charset="-128"/>
              <a:ea typeface="HG丸ｺﾞｼｯｸM-PRO" panose="020F0600000000000000" pitchFamily="50" charset="-128"/>
            </a:rPr>
            <a:t>　　ファイルに綴じておき、提出の可能性を示唆させる。</a:t>
          </a:r>
          <a:endParaRPr lang="en-US" altLang="ja-JP" sz="900" u="sng">
            <a:latin typeface="HG丸ｺﾞｼｯｸM-PRO" panose="020F0600000000000000" pitchFamily="50" charset="-128"/>
            <a:ea typeface="HG丸ｺﾞｼｯｸM-PRO" panose="020F0600000000000000" pitchFamily="50" charset="-128"/>
          </a:endParaRPr>
        </a:p>
        <a:p>
          <a:pPr>
            <a:lnSpc>
              <a:spcPts val="1100"/>
            </a:lnSpc>
          </a:pPr>
          <a:r>
            <a:rPr lang="ja-JP" altLang="en-US" sz="900" u="sng">
              <a:latin typeface="HG丸ｺﾞｼｯｸM-PRO" panose="020F0600000000000000" pitchFamily="50" charset="-128"/>
              <a:ea typeface="HG丸ｺﾞｼｯｸM-PRO" panose="020F0600000000000000" pitchFamily="50" charset="-128"/>
            </a:rPr>
            <a:t>　　最終的に提出しないで良くなった場合、台紙インデックスは</a:t>
          </a:r>
          <a:endParaRPr lang="en-US" altLang="ja-JP" sz="900" u="sng">
            <a:latin typeface="HG丸ｺﾞｼｯｸM-PRO" panose="020F0600000000000000" pitchFamily="50" charset="-128"/>
            <a:ea typeface="HG丸ｺﾞｼｯｸM-PRO" panose="020F0600000000000000" pitchFamily="50" charset="-128"/>
          </a:endParaRPr>
        </a:p>
        <a:p>
          <a:pPr>
            <a:lnSpc>
              <a:spcPts val="1100"/>
            </a:lnSpc>
          </a:pPr>
          <a:r>
            <a:rPr lang="ja-JP" altLang="en-US" sz="900" u="sng">
              <a:latin typeface="HG丸ｺﾞｼｯｸM-PRO" panose="020F0600000000000000" pitchFamily="50" charset="-128"/>
              <a:ea typeface="HG丸ｺﾞｼｯｸM-PRO" panose="020F0600000000000000" pitchFamily="50" charset="-128"/>
            </a:rPr>
            <a:t>　　そのままに「４日以上休止期間がないので書類提出なし」など</a:t>
          </a:r>
          <a:endParaRPr lang="en-US" altLang="ja-JP" sz="900" u="sng">
            <a:latin typeface="HG丸ｺﾞｼｯｸM-PRO" panose="020F0600000000000000" pitchFamily="50" charset="-128"/>
            <a:ea typeface="HG丸ｺﾞｼｯｸM-PRO" panose="020F0600000000000000" pitchFamily="50" charset="-128"/>
          </a:endParaRPr>
        </a:p>
        <a:p>
          <a:pPr>
            <a:lnSpc>
              <a:spcPts val="1100"/>
            </a:lnSpc>
          </a:pPr>
          <a:r>
            <a:rPr lang="ja-JP" altLang="en-US" sz="900" u="sng">
              <a:latin typeface="HG丸ｺﾞｼｯｸM-PRO" panose="020F0600000000000000" pitchFamily="50" charset="-128"/>
              <a:ea typeface="HG丸ｺﾞｼｯｸM-PRO" panose="020F0600000000000000" pitchFamily="50" charset="-128"/>
            </a:rPr>
            <a:t>　　のメモをファイルに綴じること。（後々第三者が見てわかり</a:t>
          </a:r>
          <a:endParaRPr lang="en-US" altLang="ja-JP" sz="900" u="sng">
            <a:latin typeface="HG丸ｺﾞｼｯｸM-PRO" panose="020F0600000000000000" pitchFamily="50" charset="-128"/>
            <a:ea typeface="HG丸ｺﾞｼｯｸM-PRO" panose="020F0600000000000000" pitchFamily="50" charset="-128"/>
          </a:endParaRPr>
        </a:p>
        <a:p>
          <a:pPr>
            <a:lnSpc>
              <a:spcPts val="1000"/>
            </a:lnSpc>
          </a:pPr>
          <a:r>
            <a:rPr lang="ja-JP" altLang="en-US" sz="900" u="sng">
              <a:latin typeface="HG丸ｺﾞｼｯｸM-PRO" panose="020F0600000000000000" pitchFamily="50" charset="-128"/>
              <a:ea typeface="HG丸ｺﾞｼｯｸM-PRO" panose="020F0600000000000000" pitchFamily="50" charset="-128"/>
            </a:rPr>
            <a:t>　　やすいような整理を心掛ける）</a:t>
          </a:r>
          <a:endParaRPr lang="en-US" altLang="ja-JP" sz="9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429577</xdr:colOff>
      <xdr:row>19</xdr:row>
      <xdr:rowOff>67629</xdr:rowOff>
    </xdr:from>
    <xdr:to>
      <xdr:col>10</xdr:col>
      <xdr:colOff>193577</xdr:colOff>
      <xdr:row>32</xdr:row>
      <xdr:rowOff>67627</xdr:rowOff>
    </xdr:to>
    <xdr:cxnSp macro="">
      <xdr:nvCxnSpPr>
        <xdr:cNvPr id="191" name="直線矢印コネクタ 190"/>
        <xdr:cNvCxnSpPr>
          <a:stCxn id="193" idx="3"/>
        </xdr:cNvCxnSpPr>
      </xdr:nvCxnSpPr>
      <xdr:spPr>
        <a:xfrm flipV="1">
          <a:off x="7943850" y="3695702"/>
          <a:ext cx="247650" cy="2228848"/>
        </a:xfrm>
        <a:prstGeom prst="straightConnector1">
          <a:avLst/>
        </a:prstGeom>
        <a:ln>
          <a:solidFill>
            <a:schemeClr val="tx1"/>
          </a:solidFill>
          <a:tailEnd type="arrow"/>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1114425</xdr:colOff>
      <xdr:row>31</xdr:row>
      <xdr:rowOff>77152</xdr:rowOff>
    </xdr:from>
    <xdr:to>
      <xdr:col>9</xdr:col>
      <xdr:colOff>429659</xdr:colOff>
      <xdr:row>33</xdr:row>
      <xdr:rowOff>58102</xdr:rowOff>
    </xdr:to>
    <xdr:sp macro="" textlink="">
      <xdr:nvSpPr>
        <xdr:cNvPr id="193" name="テキスト ボックス 192"/>
        <xdr:cNvSpPr txBox="1"/>
      </xdr:nvSpPr>
      <xdr:spPr>
        <a:xfrm>
          <a:off x="5915025" y="5762625"/>
          <a:ext cx="2028825" cy="3238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インデックス貼付（台紙へ）。</a:t>
          </a:r>
        </a:p>
      </xdr:txBody>
    </xdr:sp>
    <xdr:clientData/>
  </xdr:twoCellAnchor>
  <xdr:twoCellAnchor>
    <xdr:from>
      <xdr:col>7</xdr:col>
      <xdr:colOff>1996440</xdr:colOff>
      <xdr:row>22</xdr:row>
      <xdr:rowOff>77153</xdr:rowOff>
    </xdr:from>
    <xdr:to>
      <xdr:col>9</xdr:col>
      <xdr:colOff>213259</xdr:colOff>
      <xdr:row>29</xdr:row>
      <xdr:rowOff>406</xdr:rowOff>
    </xdr:to>
    <xdr:cxnSp macro="">
      <xdr:nvCxnSpPr>
        <xdr:cNvPr id="196" name="直線矢印コネクタ 195"/>
        <xdr:cNvCxnSpPr>
          <a:stCxn id="197" idx="0"/>
        </xdr:cNvCxnSpPr>
      </xdr:nvCxnSpPr>
      <xdr:spPr>
        <a:xfrm flipV="1">
          <a:off x="6800850" y="4219576"/>
          <a:ext cx="933451" cy="1104899"/>
        </a:xfrm>
        <a:prstGeom prst="straightConnector1">
          <a:avLst/>
        </a:prstGeom>
        <a:ln>
          <a:solidFill>
            <a:schemeClr val="tx1"/>
          </a:solidFill>
          <a:tailEnd type="arrow"/>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1042035</xdr:colOff>
      <xdr:row>29</xdr:row>
      <xdr:rowOff>391</xdr:rowOff>
    </xdr:from>
    <xdr:to>
      <xdr:col>9</xdr:col>
      <xdr:colOff>221906</xdr:colOff>
      <xdr:row>30</xdr:row>
      <xdr:rowOff>129654</xdr:rowOff>
    </xdr:to>
    <xdr:sp macro="" textlink="">
      <xdr:nvSpPr>
        <xdr:cNvPr id="197" name="テキスト ボックス 196"/>
        <xdr:cNvSpPr txBox="1"/>
      </xdr:nvSpPr>
      <xdr:spPr>
        <a:xfrm>
          <a:off x="5857875" y="5324475"/>
          <a:ext cx="1885950" cy="3238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書類一覧表を１枚目に。</a:t>
          </a:r>
        </a:p>
      </xdr:txBody>
    </xdr:sp>
    <xdr:clientData/>
  </xdr:twoCellAnchor>
  <xdr:twoCellAnchor>
    <xdr:from>
      <xdr:col>10</xdr:col>
      <xdr:colOff>345073</xdr:colOff>
      <xdr:row>28</xdr:row>
      <xdr:rowOff>115253</xdr:rowOff>
    </xdr:from>
    <xdr:to>
      <xdr:col>10</xdr:col>
      <xdr:colOff>414474</xdr:colOff>
      <xdr:row>35</xdr:row>
      <xdr:rowOff>50484</xdr:rowOff>
    </xdr:to>
    <xdr:cxnSp macro="">
      <xdr:nvCxnSpPr>
        <xdr:cNvPr id="205" name="直線矢印コネクタ 204"/>
        <xdr:cNvCxnSpPr>
          <a:stCxn id="206" idx="3"/>
        </xdr:cNvCxnSpPr>
      </xdr:nvCxnSpPr>
      <xdr:spPr>
        <a:xfrm flipV="1">
          <a:off x="8208913" y="4709161"/>
          <a:ext cx="74028" cy="1082041"/>
        </a:xfrm>
        <a:prstGeom prst="straightConnector1">
          <a:avLst/>
        </a:prstGeom>
        <a:ln>
          <a:solidFill>
            <a:schemeClr val="tx1"/>
          </a:solidFill>
          <a:tailEnd type="arrow"/>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255264</xdr:colOff>
      <xdr:row>47</xdr:row>
      <xdr:rowOff>80743</xdr:rowOff>
    </xdr:from>
    <xdr:to>
      <xdr:col>10</xdr:col>
      <xdr:colOff>145709</xdr:colOff>
      <xdr:row>54</xdr:row>
      <xdr:rowOff>67701</xdr:rowOff>
    </xdr:to>
    <xdr:sp macro="" textlink="">
      <xdr:nvSpPr>
        <xdr:cNvPr id="204" name="正方形/長方形 203"/>
        <xdr:cNvSpPr/>
      </xdr:nvSpPr>
      <xdr:spPr>
        <a:xfrm>
          <a:off x="7524993" y="7996018"/>
          <a:ext cx="837958" cy="1194779"/>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書類</a:t>
          </a:r>
          <a:r>
            <a:rPr kumimoji="1" lang="en-US" altLang="ja-JP" sz="900">
              <a:solidFill>
                <a:sysClr val="windowText" lastClr="000000"/>
              </a:solidFill>
            </a:rPr>
            <a:t>A(</a:t>
          </a:r>
          <a:r>
            <a:rPr kumimoji="1" lang="ja-JP" altLang="en-US" sz="900">
              <a:solidFill>
                <a:sysClr val="windowText" lastClr="000000"/>
              </a:solidFill>
            </a:rPr>
            <a:t>写</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editAs="absolute">
    <xdr:from>
      <xdr:col>7</xdr:col>
      <xdr:colOff>1471985</xdr:colOff>
      <xdr:row>34</xdr:row>
      <xdr:rowOff>115252</xdr:rowOff>
    </xdr:from>
    <xdr:to>
      <xdr:col>10</xdr:col>
      <xdr:colOff>331073</xdr:colOff>
      <xdr:row>36</xdr:row>
      <xdr:rowOff>104855</xdr:rowOff>
    </xdr:to>
    <xdr:sp macro="" textlink="">
      <xdr:nvSpPr>
        <xdr:cNvPr id="206" name="テキスト ボックス 205"/>
        <xdr:cNvSpPr txBox="1"/>
      </xdr:nvSpPr>
      <xdr:spPr>
        <a:xfrm>
          <a:off x="6515100" y="6248400"/>
          <a:ext cx="2028825" cy="3238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適宜キングファイル分冊。</a:t>
          </a:r>
        </a:p>
      </xdr:txBody>
    </xdr:sp>
    <xdr:clientData/>
  </xdr:twoCellAnchor>
  <xdr:twoCellAnchor editAs="absolute">
    <xdr:from>
      <xdr:col>6</xdr:col>
      <xdr:colOff>1141227</xdr:colOff>
      <xdr:row>44</xdr:row>
      <xdr:rowOff>26463</xdr:rowOff>
    </xdr:from>
    <xdr:to>
      <xdr:col>7</xdr:col>
      <xdr:colOff>1508</xdr:colOff>
      <xdr:row>44</xdr:row>
      <xdr:rowOff>130744</xdr:rowOff>
    </xdr:to>
    <xdr:cxnSp macro="">
      <xdr:nvCxnSpPr>
        <xdr:cNvPr id="209" name="直線矢印コネクタ 208"/>
        <xdr:cNvCxnSpPr>
          <a:stCxn id="201" idx="1"/>
          <a:endCxn id="210" idx="3"/>
        </xdr:cNvCxnSpPr>
      </xdr:nvCxnSpPr>
      <xdr:spPr>
        <a:xfrm flipH="1">
          <a:off x="3839287" y="7456585"/>
          <a:ext cx="1144306" cy="106765"/>
        </a:xfrm>
        <a:prstGeom prst="straightConnector1">
          <a:avLst/>
        </a:prstGeom>
        <a:ln>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149000</xdr:colOff>
      <xdr:row>50</xdr:row>
      <xdr:rowOff>518</xdr:rowOff>
    </xdr:from>
    <xdr:to>
      <xdr:col>10</xdr:col>
      <xdr:colOff>112879</xdr:colOff>
      <xdr:row>57</xdr:row>
      <xdr:rowOff>109402</xdr:rowOff>
    </xdr:to>
    <xdr:sp macro="" textlink="">
      <xdr:nvSpPr>
        <xdr:cNvPr id="323" name="正方形/長方形 322"/>
        <xdr:cNvSpPr/>
      </xdr:nvSpPr>
      <xdr:spPr>
        <a:xfrm>
          <a:off x="7402412" y="8481785"/>
          <a:ext cx="929895" cy="1316533"/>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10</xdr:col>
      <xdr:colOff>60258</xdr:colOff>
      <xdr:row>50</xdr:row>
      <xdr:rowOff>103756</xdr:rowOff>
    </xdr:from>
    <xdr:to>
      <xdr:col>10</xdr:col>
      <xdr:colOff>146174</xdr:colOff>
      <xdr:row>51</xdr:row>
      <xdr:rowOff>111757</xdr:rowOff>
    </xdr:to>
    <xdr:sp macro="" textlink="">
      <xdr:nvSpPr>
        <xdr:cNvPr id="324" name="正方形/長方形 323"/>
        <xdr:cNvSpPr/>
      </xdr:nvSpPr>
      <xdr:spPr>
        <a:xfrm>
          <a:off x="8284433" y="8584733"/>
          <a:ext cx="80389" cy="19053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clientData/>
  </xdr:twoCellAnchor>
  <xdr:twoCellAnchor editAs="absolute">
    <xdr:from>
      <xdr:col>8</xdr:col>
      <xdr:colOff>85725</xdr:colOff>
      <xdr:row>49</xdr:row>
      <xdr:rowOff>142875</xdr:rowOff>
    </xdr:from>
    <xdr:to>
      <xdr:col>10</xdr:col>
      <xdr:colOff>104775</xdr:colOff>
      <xdr:row>57</xdr:row>
      <xdr:rowOff>76200</xdr:rowOff>
    </xdr:to>
    <xdr:grpSp>
      <xdr:nvGrpSpPr>
        <xdr:cNvPr id="135459" name="グループ化 315"/>
        <xdr:cNvGrpSpPr>
          <a:grpSpLocks/>
        </xdr:cNvGrpSpPr>
      </xdr:nvGrpSpPr>
      <xdr:grpSpPr bwMode="auto">
        <a:xfrm>
          <a:off x="7447189" y="8565696"/>
          <a:ext cx="971550" cy="1348468"/>
          <a:chOff x="9569823" y="7185407"/>
          <a:chExt cx="870412" cy="1206171"/>
        </a:xfrm>
      </xdr:grpSpPr>
      <xdr:sp macro="" textlink="">
        <xdr:nvSpPr>
          <xdr:cNvPr id="221" name="正方形/長方形 220"/>
          <xdr:cNvSpPr/>
        </xdr:nvSpPr>
        <xdr:spPr>
          <a:xfrm>
            <a:off x="9569823" y="7185407"/>
            <a:ext cx="870412" cy="1206171"/>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nvGrpSpPr>
          <xdr:cNvPr id="135698" name="グループ化 278"/>
          <xdr:cNvGrpSpPr>
            <a:grpSpLocks/>
          </xdr:cNvGrpSpPr>
        </xdr:nvGrpSpPr>
        <xdr:grpSpPr bwMode="auto">
          <a:xfrm>
            <a:off x="9655157" y="7273447"/>
            <a:ext cx="699743" cy="1074109"/>
            <a:chOff x="167210" y="3914286"/>
            <a:chExt cx="701138" cy="1057185"/>
          </a:xfrm>
        </xdr:grpSpPr>
        <xdr:sp macro="" textlink="">
          <xdr:nvSpPr>
            <xdr:cNvPr id="280" name="正方形/長方形 279"/>
            <xdr:cNvSpPr/>
          </xdr:nvSpPr>
          <xdr:spPr>
            <a:xfrm>
              <a:off x="167211" y="3914288"/>
              <a:ext cx="701138" cy="1048519"/>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281" name="直線コネクタ 280"/>
            <xdr:cNvCxnSpPr/>
          </xdr:nvCxnSpPr>
          <xdr:spPr>
            <a:xfrm>
              <a:off x="175761" y="4572862"/>
              <a:ext cx="68403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2" name="直線コネクタ 281"/>
            <xdr:cNvCxnSpPr/>
          </xdr:nvCxnSpPr>
          <xdr:spPr>
            <a:xfrm>
              <a:off x="175761" y="4598858"/>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3" name="直線コネクタ 282"/>
            <xdr:cNvCxnSpPr/>
          </xdr:nvCxnSpPr>
          <xdr:spPr>
            <a:xfrm>
              <a:off x="175761" y="4624854"/>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4" name="直線コネクタ 283"/>
            <xdr:cNvCxnSpPr/>
          </xdr:nvCxnSpPr>
          <xdr:spPr>
            <a:xfrm>
              <a:off x="175761" y="4650851"/>
              <a:ext cx="692588" cy="8665"/>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5" name="直線コネクタ 284"/>
            <xdr:cNvCxnSpPr/>
          </xdr:nvCxnSpPr>
          <xdr:spPr>
            <a:xfrm>
              <a:off x="175761" y="4685512"/>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6" name="直線コネクタ 285"/>
            <xdr:cNvCxnSpPr/>
          </xdr:nvCxnSpPr>
          <xdr:spPr>
            <a:xfrm>
              <a:off x="175761" y="4711509"/>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7" name="直線コネクタ 286"/>
            <xdr:cNvCxnSpPr/>
          </xdr:nvCxnSpPr>
          <xdr:spPr>
            <a:xfrm>
              <a:off x="175761" y="4737505"/>
              <a:ext cx="68403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8" name="直線コネクタ 287"/>
            <xdr:cNvCxnSpPr/>
          </xdr:nvCxnSpPr>
          <xdr:spPr>
            <a:xfrm>
              <a:off x="175761" y="4772167"/>
              <a:ext cx="68403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9" name="直線コネクタ 288"/>
            <xdr:cNvCxnSpPr/>
          </xdr:nvCxnSpPr>
          <xdr:spPr>
            <a:xfrm>
              <a:off x="175761" y="4798163"/>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0" name="直線コネクタ 289"/>
            <xdr:cNvCxnSpPr/>
          </xdr:nvCxnSpPr>
          <xdr:spPr>
            <a:xfrm>
              <a:off x="175761" y="4824159"/>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1" name="直線コネクタ 290"/>
            <xdr:cNvCxnSpPr/>
          </xdr:nvCxnSpPr>
          <xdr:spPr>
            <a:xfrm>
              <a:off x="175761" y="4850156"/>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2" name="直線コネクタ 291"/>
            <xdr:cNvCxnSpPr/>
          </xdr:nvCxnSpPr>
          <xdr:spPr>
            <a:xfrm>
              <a:off x="175761" y="4876152"/>
              <a:ext cx="68403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3" name="直線コネクタ 292"/>
            <xdr:cNvCxnSpPr/>
          </xdr:nvCxnSpPr>
          <xdr:spPr>
            <a:xfrm>
              <a:off x="175761" y="4902148"/>
              <a:ext cx="68403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4" name="直線コネクタ 293"/>
            <xdr:cNvCxnSpPr/>
          </xdr:nvCxnSpPr>
          <xdr:spPr>
            <a:xfrm>
              <a:off x="175761" y="4928145"/>
              <a:ext cx="684037" cy="8665"/>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5" name="直線コネクタ 294"/>
            <xdr:cNvCxnSpPr/>
          </xdr:nvCxnSpPr>
          <xdr:spPr>
            <a:xfrm>
              <a:off x="175761" y="4182917"/>
              <a:ext cx="68403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6" name="直線コネクタ 295"/>
            <xdr:cNvCxnSpPr/>
          </xdr:nvCxnSpPr>
          <xdr:spPr>
            <a:xfrm>
              <a:off x="175761" y="4208913"/>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7" name="直線コネクタ 296"/>
            <xdr:cNvCxnSpPr/>
          </xdr:nvCxnSpPr>
          <xdr:spPr>
            <a:xfrm>
              <a:off x="175761" y="4243575"/>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8" name="直線コネクタ 297"/>
            <xdr:cNvCxnSpPr/>
          </xdr:nvCxnSpPr>
          <xdr:spPr>
            <a:xfrm>
              <a:off x="175761" y="4269571"/>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9" name="直線コネクタ 298"/>
            <xdr:cNvCxnSpPr/>
          </xdr:nvCxnSpPr>
          <xdr:spPr>
            <a:xfrm>
              <a:off x="175761" y="4295567"/>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0" name="直線コネクタ 299"/>
            <xdr:cNvCxnSpPr/>
          </xdr:nvCxnSpPr>
          <xdr:spPr>
            <a:xfrm>
              <a:off x="175761" y="4321564"/>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1" name="直線コネクタ 300"/>
            <xdr:cNvCxnSpPr/>
          </xdr:nvCxnSpPr>
          <xdr:spPr>
            <a:xfrm>
              <a:off x="175761" y="4347560"/>
              <a:ext cx="68403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2" name="直線コネクタ 301"/>
            <xdr:cNvCxnSpPr/>
          </xdr:nvCxnSpPr>
          <xdr:spPr>
            <a:xfrm>
              <a:off x="175761" y="4382222"/>
              <a:ext cx="68403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3" name="直線コネクタ 302"/>
            <xdr:cNvCxnSpPr/>
          </xdr:nvCxnSpPr>
          <xdr:spPr>
            <a:xfrm>
              <a:off x="175761" y="4408218"/>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4" name="直線コネクタ 303"/>
            <xdr:cNvCxnSpPr/>
          </xdr:nvCxnSpPr>
          <xdr:spPr>
            <a:xfrm>
              <a:off x="175761" y="4434214"/>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5" name="直線コネクタ 304"/>
            <xdr:cNvCxnSpPr/>
          </xdr:nvCxnSpPr>
          <xdr:spPr>
            <a:xfrm>
              <a:off x="175761" y="4460211"/>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6" name="直線コネクタ 305"/>
            <xdr:cNvCxnSpPr/>
          </xdr:nvCxnSpPr>
          <xdr:spPr>
            <a:xfrm>
              <a:off x="175761" y="4494873"/>
              <a:ext cx="68403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7" name="直線コネクタ 306"/>
            <xdr:cNvCxnSpPr/>
          </xdr:nvCxnSpPr>
          <xdr:spPr>
            <a:xfrm>
              <a:off x="175761" y="4512203"/>
              <a:ext cx="68403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8" name="直線コネクタ 307"/>
            <xdr:cNvCxnSpPr/>
          </xdr:nvCxnSpPr>
          <xdr:spPr>
            <a:xfrm>
              <a:off x="175761" y="4538200"/>
              <a:ext cx="684037" cy="8665"/>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9" name="直線コネクタ 308"/>
            <xdr:cNvCxnSpPr/>
          </xdr:nvCxnSpPr>
          <xdr:spPr>
            <a:xfrm>
              <a:off x="175761" y="4156920"/>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0" name="直線コネクタ 309"/>
            <xdr:cNvCxnSpPr/>
          </xdr:nvCxnSpPr>
          <xdr:spPr>
            <a:xfrm>
              <a:off x="167211" y="4130924"/>
              <a:ext cx="69258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1" name="直線コネクタ 310"/>
            <xdr:cNvCxnSpPr/>
          </xdr:nvCxnSpPr>
          <xdr:spPr>
            <a:xfrm>
              <a:off x="175761" y="4070266"/>
              <a:ext cx="68403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2" name="直線コネクタ 311"/>
            <xdr:cNvCxnSpPr/>
          </xdr:nvCxnSpPr>
          <xdr:spPr>
            <a:xfrm rot="16200000" flipH="1">
              <a:off x="-52070" y="4546865"/>
              <a:ext cx="83188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3" name="直線コネクタ 312"/>
            <xdr:cNvCxnSpPr/>
          </xdr:nvCxnSpPr>
          <xdr:spPr>
            <a:xfrm>
              <a:off x="586184" y="4122258"/>
              <a:ext cx="8550" cy="84921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4" name="直線コネクタ 313"/>
            <xdr:cNvCxnSpPr/>
          </xdr:nvCxnSpPr>
          <xdr:spPr>
            <a:xfrm>
              <a:off x="791395" y="4122258"/>
              <a:ext cx="8550" cy="84921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5" name="直線コネクタ 314"/>
            <xdr:cNvCxnSpPr/>
          </xdr:nvCxnSpPr>
          <xdr:spPr>
            <a:xfrm>
              <a:off x="697340" y="4078931"/>
              <a:ext cx="17101" cy="892541"/>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absolute">
    <xdr:from>
      <xdr:col>9</xdr:col>
      <xdr:colOff>62867</xdr:colOff>
      <xdr:row>48</xdr:row>
      <xdr:rowOff>104774</xdr:rowOff>
    </xdr:from>
    <xdr:to>
      <xdr:col>9</xdr:col>
      <xdr:colOff>225630</xdr:colOff>
      <xdr:row>49</xdr:row>
      <xdr:rowOff>111092</xdr:rowOff>
    </xdr:to>
    <xdr:sp macro="" textlink="">
      <xdr:nvSpPr>
        <xdr:cNvPr id="325" name="下矢印 324"/>
        <xdr:cNvSpPr/>
      </xdr:nvSpPr>
      <xdr:spPr>
        <a:xfrm>
          <a:off x="7816466" y="8201024"/>
          <a:ext cx="155959" cy="182457"/>
        </a:xfrm>
        <a:prstGeom prst="downArrow">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6</xdr:col>
      <xdr:colOff>713878</xdr:colOff>
      <xdr:row>48</xdr:row>
      <xdr:rowOff>79479</xdr:rowOff>
    </xdr:from>
    <xdr:to>
      <xdr:col>6</xdr:col>
      <xdr:colOff>715913</xdr:colOff>
      <xdr:row>50</xdr:row>
      <xdr:rowOff>95994</xdr:rowOff>
    </xdr:to>
    <xdr:cxnSp macro="">
      <xdr:nvCxnSpPr>
        <xdr:cNvPr id="327" name="直線矢印コネクタ 326"/>
        <xdr:cNvCxnSpPr>
          <a:stCxn id="210" idx="2"/>
        </xdr:cNvCxnSpPr>
      </xdr:nvCxnSpPr>
      <xdr:spPr>
        <a:xfrm flipH="1">
          <a:off x="3321326" y="8191500"/>
          <a:ext cx="2035" cy="389283"/>
        </a:xfrm>
        <a:prstGeom prst="straightConnector1">
          <a:avLst/>
        </a:prstGeom>
        <a:ln>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673595</xdr:colOff>
      <xdr:row>51</xdr:row>
      <xdr:rowOff>40467</xdr:rowOff>
    </xdr:from>
    <xdr:to>
      <xdr:col>6</xdr:col>
      <xdr:colOff>1698151</xdr:colOff>
      <xdr:row>60</xdr:row>
      <xdr:rowOff>20794</xdr:rowOff>
    </xdr:to>
    <xdr:sp macro="" textlink="">
      <xdr:nvSpPr>
        <xdr:cNvPr id="331" name="正方形/長方形 330"/>
        <xdr:cNvSpPr/>
      </xdr:nvSpPr>
      <xdr:spPr>
        <a:xfrm>
          <a:off x="3306955" y="8743051"/>
          <a:ext cx="1012069" cy="1552615"/>
        </a:xfrm>
        <a:prstGeom prst="rect">
          <a:avLst/>
        </a:prstGeom>
        <a:solidFill>
          <a:schemeClr val="bg1"/>
        </a:solid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3</xdr:col>
      <xdr:colOff>83653</xdr:colOff>
      <xdr:row>50</xdr:row>
      <xdr:rowOff>136243</xdr:rowOff>
    </xdr:from>
    <xdr:to>
      <xdr:col>6</xdr:col>
      <xdr:colOff>544942</xdr:colOff>
      <xdr:row>59</xdr:row>
      <xdr:rowOff>140467</xdr:rowOff>
    </xdr:to>
    <xdr:sp macro="" textlink="">
      <xdr:nvSpPr>
        <xdr:cNvPr id="332" name="正方形/長方形 331"/>
        <xdr:cNvSpPr/>
      </xdr:nvSpPr>
      <xdr:spPr>
        <a:xfrm>
          <a:off x="1996347" y="8518756"/>
          <a:ext cx="1158029" cy="1501745"/>
        </a:xfrm>
        <a:prstGeom prst="rect">
          <a:avLst/>
        </a:prstGeom>
        <a:solidFill>
          <a:schemeClr val="bg1"/>
        </a:solid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6</xdr:col>
      <xdr:colOff>609600</xdr:colOff>
      <xdr:row>51</xdr:row>
      <xdr:rowOff>104775</xdr:rowOff>
    </xdr:from>
    <xdr:to>
      <xdr:col>6</xdr:col>
      <xdr:colOff>1695450</xdr:colOff>
      <xdr:row>59</xdr:row>
      <xdr:rowOff>57150</xdr:rowOff>
    </xdr:to>
    <xdr:grpSp>
      <xdr:nvGrpSpPr>
        <xdr:cNvPr id="135464" name="グループ化 340"/>
        <xdr:cNvGrpSpPr>
          <a:grpSpLocks/>
        </xdr:cNvGrpSpPr>
      </xdr:nvGrpSpPr>
      <xdr:grpSpPr bwMode="auto">
        <a:xfrm>
          <a:off x="3303814" y="8881382"/>
          <a:ext cx="1085850" cy="1367518"/>
          <a:chOff x="4742461" y="8589064"/>
          <a:chExt cx="1080749" cy="1336440"/>
        </a:xfrm>
      </xdr:grpSpPr>
      <xdr:sp macro="" textlink="">
        <xdr:nvSpPr>
          <xdr:cNvPr id="335" name="正方形/長方形 334"/>
          <xdr:cNvSpPr/>
        </xdr:nvSpPr>
        <xdr:spPr>
          <a:xfrm>
            <a:off x="4865704" y="8723669"/>
            <a:ext cx="872183" cy="1201835"/>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36" name="正方形/長方形 335"/>
          <xdr:cNvSpPr/>
        </xdr:nvSpPr>
        <xdr:spPr>
          <a:xfrm>
            <a:off x="4808823" y="8665981"/>
            <a:ext cx="881664" cy="1201835"/>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37" name="正方形/長方形 336"/>
          <xdr:cNvSpPr/>
        </xdr:nvSpPr>
        <xdr:spPr>
          <a:xfrm>
            <a:off x="4742461" y="8589064"/>
            <a:ext cx="872183" cy="1201835"/>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mn-lt"/>
                <a:ea typeface="+mn-ea"/>
                <a:cs typeface="+mn-cs"/>
              </a:rPr>
              <a:t>書類</a:t>
            </a:r>
            <a:r>
              <a:rPr kumimoji="1" lang="en-US" altLang="ja-JP" sz="800">
                <a:solidFill>
                  <a:sysClr val="windowText" lastClr="000000"/>
                </a:solidFill>
                <a:effectLst/>
                <a:latin typeface="+mn-lt"/>
                <a:ea typeface="+mn-ea"/>
                <a:cs typeface="+mn-cs"/>
              </a:rPr>
              <a:t>A(</a:t>
            </a:r>
            <a:r>
              <a:rPr kumimoji="1" lang="ja-JP" altLang="ja-JP" sz="800">
                <a:solidFill>
                  <a:sysClr val="windowText" lastClr="000000"/>
                </a:solidFill>
                <a:effectLst/>
                <a:latin typeface="+mn-lt"/>
                <a:ea typeface="+mn-ea"/>
                <a:cs typeface="+mn-cs"/>
              </a:rPr>
              <a:t>本紙</a:t>
            </a:r>
            <a:r>
              <a:rPr kumimoji="1" lang="en-US" altLang="ja-JP" sz="800">
                <a:solidFill>
                  <a:sysClr val="windowText" lastClr="000000"/>
                </a:solidFill>
                <a:effectLst/>
                <a:latin typeface="+mn-lt"/>
                <a:ea typeface="+mn-ea"/>
                <a:cs typeface="+mn-cs"/>
              </a:rPr>
              <a:t>)</a:t>
            </a:r>
            <a:endParaRPr lang="ja-JP" altLang="ja-JP" sz="800">
              <a:solidFill>
                <a:sysClr val="windowText" lastClr="000000"/>
              </a:solidFill>
              <a:effectLst/>
            </a:endParaRPr>
          </a:p>
          <a:p>
            <a:pPr algn="l"/>
            <a:endParaRPr kumimoji="1" lang="ja-JP" altLang="en-US" sz="800">
              <a:solidFill>
                <a:sysClr val="windowText" lastClr="000000"/>
              </a:solidFill>
            </a:endParaRPr>
          </a:p>
        </xdr:txBody>
      </xdr:sp>
      <xdr:sp macro="" textlink="">
        <xdr:nvSpPr>
          <xdr:cNvPr id="338" name="正方形/長方形 337"/>
          <xdr:cNvSpPr/>
        </xdr:nvSpPr>
        <xdr:spPr>
          <a:xfrm>
            <a:off x="5718927" y="9223633"/>
            <a:ext cx="104283" cy="192294"/>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39" name="正方形/長方形 338"/>
          <xdr:cNvSpPr/>
        </xdr:nvSpPr>
        <xdr:spPr>
          <a:xfrm>
            <a:off x="5662046" y="8964036"/>
            <a:ext cx="104283" cy="192294"/>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40" name="正方形/長方形 339"/>
          <xdr:cNvSpPr/>
        </xdr:nvSpPr>
        <xdr:spPr>
          <a:xfrm>
            <a:off x="5595684" y="8714055"/>
            <a:ext cx="104283" cy="201908"/>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absolute">
    <xdr:from>
      <xdr:col>7</xdr:col>
      <xdr:colOff>2007870</xdr:colOff>
      <xdr:row>51</xdr:row>
      <xdr:rowOff>123825</xdr:rowOff>
    </xdr:from>
    <xdr:to>
      <xdr:col>8</xdr:col>
      <xdr:colOff>114300</xdr:colOff>
      <xdr:row>55</xdr:row>
      <xdr:rowOff>28575</xdr:rowOff>
    </xdr:to>
    <xdr:grpSp>
      <xdr:nvGrpSpPr>
        <xdr:cNvPr id="135465" name="グループ化 321"/>
        <xdr:cNvGrpSpPr>
          <a:grpSpLocks/>
        </xdr:cNvGrpSpPr>
      </xdr:nvGrpSpPr>
      <xdr:grpSpPr bwMode="auto">
        <a:xfrm>
          <a:off x="7124156" y="8900432"/>
          <a:ext cx="351608" cy="612322"/>
          <a:chOff x="8958146" y="4144537"/>
          <a:chExt cx="149193" cy="588705"/>
        </a:xfrm>
      </xdr:grpSpPr>
      <xdr:sp macro="" textlink="">
        <xdr:nvSpPr>
          <xdr:cNvPr id="319" name="正方形/長方形 318"/>
          <xdr:cNvSpPr/>
        </xdr:nvSpPr>
        <xdr:spPr>
          <a:xfrm>
            <a:off x="8958146" y="4144537"/>
            <a:ext cx="149193" cy="588705"/>
          </a:xfrm>
          <a:prstGeom prst="rect">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20" name="円/楕円 319"/>
          <xdr:cNvSpPr/>
        </xdr:nvSpPr>
        <xdr:spPr>
          <a:xfrm>
            <a:off x="9037131" y="4258480"/>
            <a:ext cx="52656" cy="5697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21" name="円/楕円 320"/>
          <xdr:cNvSpPr/>
        </xdr:nvSpPr>
        <xdr:spPr>
          <a:xfrm>
            <a:off x="9045907" y="4505356"/>
            <a:ext cx="52656" cy="5697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absolute">
    <xdr:from>
      <xdr:col>6</xdr:col>
      <xdr:colOff>571500</xdr:colOff>
      <xdr:row>53</xdr:row>
      <xdr:rowOff>9525</xdr:rowOff>
    </xdr:from>
    <xdr:to>
      <xdr:col>6</xdr:col>
      <xdr:colOff>714375</xdr:colOff>
      <xdr:row>56</xdr:row>
      <xdr:rowOff>85725</xdr:rowOff>
    </xdr:to>
    <xdr:grpSp>
      <xdr:nvGrpSpPr>
        <xdr:cNvPr id="135466" name="グループ化 343"/>
        <xdr:cNvGrpSpPr>
          <a:grpSpLocks/>
        </xdr:cNvGrpSpPr>
      </xdr:nvGrpSpPr>
      <xdr:grpSpPr bwMode="auto">
        <a:xfrm>
          <a:off x="3265714" y="9139918"/>
          <a:ext cx="142875" cy="606878"/>
          <a:chOff x="8958146" y="4144537"/>
          <a:chExt cx="149193" cy="588705"/>
        </a:xfrm>
      </xdr:grpSpPr>
      <xdr:sp macro="" textlink="">
        <xdr:nvSpPr>
          <xdr:cNvPr id="345" name="正方形/長方形 344"/>
          <xdr:cNvSpPr/>
        </xdr:nvSpPr>
        <xdr:spPr>
          <a:xfrm>
            <a:off x="8958146" y="4144537"/>
            <a:ext cx="149193" cy="588705"/>
          </a:xfrm>
          <a:prstGeom prst="rect">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46" name="円/楕円 345"/>
          <xdr:cNvSpPr/>
        </xdr:nvSpPr>
        <xdr:spPr>
          <a:xfrm>
            <a:off x="9017823" y="4258480"/>
            <a:ext cx="49731" cy="5697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47" name="円/楕円 346"/>
          <xdr:cNvSpPr/>
        </xdr:nvSpPr>
        <xdr:spPr>
          <a:xfrm>
            <a:off x="9017823" y="4505356"/>
            <a:ext cx="49731" cy="5697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absolute">
    <xdr:from>
      <xdr:col>2</xdr:col>
      <xdr:colOff>9524</xdr:colOff>
      <xdr:row>60</xdr:row>
      <xdr:rowOff>44116</xdr:rowOff>
    </xdr:from>
    <xdr:to>
      <xdr:col>6</xdr:col>
      <xdr:colOff>1504121</xdr:colOff>
      <xdr:row>65</xdr:row>
      <xdr:rowOff>125894</xdr:rowOff>
    </xdr:to>
    <xdr:sp macro="" textlink="">
      <xdr:nvSpPr>
        <xdr:cNvPr id="348" name="テキスト ボックス 347"/>
        <xdr:cNvSpPr txBox="1"/>
      </xdr:nvSpPr>
      <xdr:spPr>
        <a:xfrm>
          <a:off x="930550" y="9943490"/>
          <a:ext cx="3005345" cy="91003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　　　　　監督職員保管ファイル</a:t>
          </a:r>
          <a:endParaRPr kumimoji="1" lang="en-US" altLang="ja-JP" sz="1100"/>
        </a:p>
        <a:p>
          <a:pPr algn="l"/>
          <a:r>
            <a:rPr kumimoji="1" lang="ja-JP" altLang="en-US" sz="1100"/>
            <a:t>（重要文書以外は工事書類と一緒に保管）</a:t>
          </a:r>
          <a:endParaRPr kumimoji="1" lang="en-US" altLang="ja-JP" sz="1100"/>
        </a:p>
        <a:p>
          <a:pPr algn="l"/>
          <a:r>
            <a:rPr kumimoji="1" lang="en-US" altLang="ja-JP" sz="900"/>
            <a:t>※</a:t>
          </a:r>
          <a:r>
            <a:rPr kumimoji="1" lang="ja-JP" altLang="en-US" sz="900"/>
            <a:t>重要な文書に関しては高専機構法人文書管理規則に</a:t>
          </a:r>
          <a:endParaRPr kumimoji="1" lang="en-US" altLang="ja-JP" sz="900"/>
        </a:p>
        <a:p>
          <a:pPr algn="l"/>
          <a:r>
            <a:rPr kumimoji="1" lang="ja-JP" altLang="en-US" sz="900"/>
            <a:t>　　基づき保管期間を設定し、別途保管する。</a:t>
          </a:r>
          <a:endParaRPr kumimoji="1" lang="en-US" altLang="ja-JP" sz="900"/>
        </a:p>
        <a:p>
          <a:pPr algn="l">
            <a:lnSpc>
              <a:spcPts val="1000"/>
            </a:lnSpc>
          </a:pPr>
          <a:endParaRPr kumimoji="1" lang="ja-JP" altLang="en-US" sz="900"/>
        </a:p>
      </xdr:txBody>
    </xdr:sp>
    <xdr:clientData/>
  </xdr:twoCellAnchor>
  <xdr:twoCellAnchor editAs="absolute">
    <xdr:from>
      <xdr:col>7</xdr:col>
      <xdr:colOff>269346</xdr:colOff>
      <xdr:row>39</xdr:row>
      <xdr:rowOff>160379</xdr:rowOff>
    </xdr:from>
    <xdr:to>
      <xdr:col>7</xdr:col>
      <xdr:colOff>1098975</xdr:colOff>
      <xdr:row>46</xdr:row>
      <xdr:rowOff>145527</xdr:rowOff>
    </xdr:to>
    <xdr:sp macro="" textlink="">
      <xdr:nvSpPr>
        <xdr:cNvPr id="351" name="正方形/長方形 350"/>
        <xdr:cNvSpPr/>
      </xdr:nvSpPr>
      <xdr:spPr>
        <a:xfrm>
          <a:off x="5290346" y="6717597"/>
          <a:ext cx="842099" cy="1212173"/>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書類</a:t>
          </a:r>
          <a:r>
            <a:rPr kumimoji="1" lang="en-US" altLang="ja-JP" sz="900">
              <a:solidFill>
                <a:sysClr val="windowText" lastClr="000000"/>
              </a:solidFill>
            </a:rPr>
            <a:t>A(</a:t>
          </a:r>
          <a:r>
            <a:rPr kumimoji="1" lang="ja-JP" altLang="en-US" sz="900">
              <a:solidFill>
                <a:sysClr val="windowText" lastClr="000000"/>
              </a:solidFill>
            </a:rPr>
            <a:t>写</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editAs="absolute">
    <xdr:from>
      <xdr:col>7</xdr:col>
      <xdr:colOff>1727</xdr:colOff>
      <xdr:row>41</xdr:row>
      <xdr:rowOff>20417</xdr:rowOff>
    </xdr:from>
    <xdr:to>
      <xdr:col>7</xdr:col>
      <xdr:colOff>736228</xdr:colOff>
      <xdr:row>47</xdr:row>
      <xdr:rowOff>27719</xdr:rowOff>
    </xdr:to>
    <xdr:sp macro="" textlink="">
      <xdr:nvSpPr>
        <xdr:cNvPr id="201" name="正方形/長方形 200"/>
        <xdr:cNvSpPr/>
      </xdr:nvSpPr>
      <xdr:spPr>
        <a:xfrm>
          <a:off x="4983593" y="6928734"/>
          <a:ext cx="869120" cy="1055702"/>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書類</a:t>
          </a:r>
          <a:r>
            <a:rPr kumimoji="1" lang="en-US" altLang="ja-JP" sz="900">
              <a:solidFill>
                <a:sysClr val="windowText" lastClr="000000"/>
              </a:solidFill>
            </a:rPr>
            <a:t>A(</a:t>
          </a:r>
          <a:r>
            <a:rPr kumimoji="1" lang="ja-JP" altLang="en-US" sz="900">
              <a:solidFill>
                <a:sysClr val="windowText" lastClr="000000"/>
              </a:solidFill>
            </a:rPr>
            <a:t>本紙</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editAs="absolute">
    <xdr:from>
      <xdr:col>7</xdr:col>
      <xdr:colOff>1044602</xdr:colOff>
      <xdr:row>67</xdr:row>
      <xdr:rowOff>125339</xdr:rowOff>
    </xdr:from>
    <xdr:to>
      <xdr:col>11</xdr:col>
      <xdr:colOff>257175</xdr:colOff>
      <xdr:row>75</xdr:row>
      <xdr:rowOff>92765</xdr:rowOff>
    </xdr:to>
    <xdr:sp macro="" textlink="">
      <xdr:nvSpPr>
        <xdr:cNvPr id="358" name="テキスト ボックス 357"/>
        <xdr:cNvSpPr txBox="1"/>
      </xdr:nvSpPr>
      <xdr:spPr>
        <a:xfrm>
          <a:off x="5656359" y="11184278"/>
          <a:ext cx="2499112" cy="129264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ja-JP" altLang="en-US" sz="1000"/>
            <a:t>完成時は整理箱（現場書類ファイルボックス）に収めて提出</a:t>
          </a:r>
          <a:endParaRPr kumimoji="1" lang="en-US" altLang="ja-JP" sz="1000"/>
        </a:p>
        <a:p>
          <a:pPr algn="l"/>
          <a:r>
            <a:rPr kumimoji="1" lang="ja-JP" altLang="en-US" sz="1000"/>
            <a:t>ただし、一般的に</a:t>
          </a:r>
          <a:r>
            <a:rPr kumimoji="1" lang="en-US" altLang="ja-JP" sz="1000"/>
            <a:t>5</a:t>
          </a:r>
          <a:r>
            <a:rPr kumimoji="1" lang="ja-JP" altLang="en-US" sz="1000"/>
            <a:t>～</a:t>
          </a:r>
          <a:r>
            <a:rPr kumimoji="1" lang="en-US" altLang="ja-JP" sz="1000"/>
            <a:t>10</a:t>
          </a:r>
          <a:r>
            <a:rPr kumimoji="1" lang="ja-JP" altLang="en-US" sz="1000"/>
            <a:t>年間保管後廃棄となるため重要文書は区別する必要がある。重要書類は監督職員へ保管方法を確認すること。</a:t>
          </a:r>
        </a:p>
      </xdr:txBody>
    </xdr:sp>
    <xdr:clientData/>
  </xdr:twoCellAnchor>
  <xdr:twoCellAnchor editAs="absolute">
    <xdr:from>
      <xdr:col>6</xdr:col>
      <xdr:colOff>1819275</xdr:colOff>
      <xdr:row>65</xdr:row>
      <xdr:rowOff>161925</xdr:rowOff>
    </xdr:from>
    <xdr:to>
      <xdr:col>7</xdr:col>
      <xdr:colOff>1047750</xdr:colOff>
      <xdr:row>73</xdr:row>
      <xdr:rowOff>66675</xdr:rowOff>
    </xdr:to>
    <xdr:grpSp>
      <xdr:nvGrpSpPr>
        <xdr:cNvPr id="135471" name="グループ化 489"/>
        <xdr:cNvGrpSpPr>
          <a:grpSpLocks/>
        </xdr:cNvGrpSpPr>
      </xdr:nvGrpSpPr>
      <xdr:grpSpPr bwMode="auto">
        <a:xfrm>
          <a:off x="4513489" y="11415032"/>
          <a:ext cx="1650547" cy="1319893"/>
          <a:chOff x="9217840" y="9692599"/>
          <a:chExt cx="2090385" cy="1744452"/>
        </a:xfrm>
      </xdr:grpSpPr>
      <xdr:cxnSp macro="">
        <xdr:nvCxnSpPr>
          <xdr:cNvPr id="452" name="直線コネクタ 451"/>
          <xdr:cNvCxnSpPr/>
        </xdr:nvCxnSpPr>
        <xdr:spPr>
          <a:xfrm flipV="1">
            <a:off x="9483669" y="9692599"/>
            <a:ext cx="942486" cy="40356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3" name="直線コネクタ 452"/>
          <xdr:cNvCxnSpPr/>
        </xdr:nvCxnSpPr>
        <xdr:spPr>
          <a:xfrm flipV="1">
            <a:off x="10401989" y="9848819"/>
            <a:ext cx="894153" cy="45564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4" name="直線コネクタ 453"/>
          <xdr:cNvCxnSpPr/>
        </xdr:nvCxnSpPr>
        <xdr:spPr>
          <a:xfrm>
            <a:off x="10450321" y="9692599"/>
            <a:ext cx="857904" cy="13018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5" name="直線コネクタ 454"/>
          <xdr:cNvCxnSpPr/>
        </xdr:nvCxnSpPr>
        <xdr:spPr>
          <a:xfrm flipV="1">
            <a:off x="10462404" y="10681990"/>
            <a:ext cx="833737" cy="58582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6" name="直線コネクタ 455"/>
          <xdr:cNvCxnSpPr/>
        </xdr:nvCxnSpPr>
        <xdr:spPr>
          <a:xfrm>
            <a:off x="9483669" y="10109185"/>
            <a:ext cx="942486" cy="16923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7" name="直線コネクタ 456"/>
          <xdr:cNvCxnSpPr/>
        </xdr:nvCxnSpPr>
        <xdr:spPr>
          <a:xfrm flipH="1">
            <a:off x="11308225" y="9835800"/>
            <a:ext cx="0" cy="84618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8" name="直線コネクタ 457"/>
          <xdr:cNvCxnSpPr/>
        </xdr:nvCxnSpPr>
        <xdr:spPr>
          <a:xfrm flipH="1" flipV="1">
            <a:off x="10450321" y="10291441"/>
            <a:ext cx="12083" cy="98939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9" name="直線コネクタ 458"/>
          <xdr:cNvCxnSpPr/>
        </xdr:nvCxnSpPr>
        <xdr:spPr>
          <a:xfrm>
            <a:off x="9471586" y="10122203"/>
            <a:ext cx="12083" cy="18225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0" name="直線コネクタ 459"/>
          <xdr:cNvCxnSpPr/>
        </xdr:nvCxnSpPr>
        <xdr:spPr>
          <a:xfrm>
            <a:off x="9229923" y="10265404"/>
            <a:ext cx="906236" cy="16923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1" name="直線コネクタ 460"/>
          <xdr:cNvCxnSpPr/>
        </xdr:nvCxnSpPr>
        <xdr:spPr>
          <a:xfrm>
            <a:off x="9229923" y="11202722"/>
            <a:ext cx="930403" cy="23432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2" name="直線コネクタ 461"/>
          <xdr:cNvCxnSpPr/>
        </xdr:nvCxnSpPr>
        <xdr:spPr>
          <a:xfrm flipH="1" flipV="1">
            <a:off x="9217840" y="10278422"/>
            <a:ext cx="12083" cy="92429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3" name="直線コネクタ 462"/>
          <xdr:cNvCxnSpPr/>
        </xdr:nvCxnSpPr>
        <xdr:spPr>
          <a:xfrm>
            <a:off x="10136159" y="10434642"/>
            <a:ext cx="24166" cy="98939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4" name="直線コネクタ 463"/>
          <xdr:cNvCxnSpPr/>
        </xdr:nvCxnSpPr>
        <xdr:spPr>
          <a:xfrm flipV="1">
            <a:off x="10172409" y="11254795"/>
            <a:ext cx="253746" cy="18225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5" name="直線コネクタ 464"/>
          <xdr:cNvCxnSpPr/>
        </xdr:nvCxnSpPr>
        <xdr:spPr>
          <a:xfrm flipV="1">
            <a:off x="10353656" y="10551807"/>
            <a:ext cx="72499" cy="5207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66" name="円弧 465"/>
          <xdr:cNvSpPr/>
        </xdr:nvSpPr>
        <xdr:spPr>
          <a:xfrm>
            <a:off x="10099910" y="10421624"/>
            <a:ext cx="205414" cy="143201"/>
          </a:xfrm>
          <a:prstGeom prst="arc">
            <a:avLst>
              <a:gd name="adj1" fmla="val 16200000"/>
              <a:gd name="adj2" fmla="val 21471066"/>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xnSp macro="">
        <xdr:nvCxnSpPr>
          <xdr:cNvPr id="467" name="直線コネクタ 466"/>
          <xdr:cNvCxnSpPr/>
        </xdr:nvCxnSpPr>
        <xdr:spPr>
          <a:xfrm flipV="1">
            <a:off x="10136159" y="10421624"/>
            <a:ext cx="84582" cy="2603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8" name="直線コネクタ 467"/>
          <xdr:cNvCxnSpPr/>
        </xdr:nvCxnSpPr>
        <xdr:spPr>
          <a:xfrm>
            <a:off x="10305324" y="10499734"/>
            <a:ext cx="48333" cy="11716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9" name="直線コネクタ 468"/>
          <xdr:cNvCxnSpPr/>
        </xdr:nvCxnSpPr>
        <xdr:spPr>
          <a:xfrm flipH="1" flipV="1">
            <a:off x="10426155" y="10330496"/>
            <a:ext cx="24166" cy="92429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0" name="直線コネクタ 469"/>
          <xdr:cNvCxnSpPr/>
        </xdr:nvCxnSpPr>
        <xdr:spPr>
          <a:xfrm>
            <a:off x="9495752" y="10148239"/>
            <a:ext cx="930403" cy="15622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1" name="直線コネクタ 470"/>
          <xdr:cNvCxnSpPr/>
        </xdr:nvCxnSpPr>
        <xdr:spPr>
          <a:xfrm flipH="1" flipV="1">
            <a:off x="9495752" y="10148239"/>
            <a:ext cx="12083" cy="15622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2" name="直線コネクタ 471"/>
          <xdr:cNvCxnSpPr/>
        </xdr:nvCxnSpPr>
        <xdr:spPr>
          <a:xfrm>
            <a:off x="9544085" y="11020465"/>
            <a:ext cx="241663" cy="6509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3" name="直線コネクタ 472"/>
          <xdr:cNvCxnSpPr/>
        </xdr:nvCxnSpPr>
        <xdr:spPr>
          <a:xfrm>
            <a:off x="9556168" y="11163667"/>
            <a:ext cx="217497" cy="5207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4" name="直線コネクタ 473"/>
          <xdr:cNvCxnSpPr/>
        </xdr:nvCxnSpPr>
        <xdr:spPr>
          <a:xfrm flipH="1" flipV="1">
            <a:off x="9544085" y="11020465"/>
            <a:ext cx="0" cy="14320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5" name="直線コネクタ 474"/>
          <xdr:cNvCxnSpPr/>
        </xdr:nvCxnSpPr>
        <xdr:spPr>
          <a:xfrm flipV="1">
            <a:off x="9785748" y="11085557"/>
            <a:ext cx="0" cy="11716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6" name="直線コネクタ 475"/>
          <xdr:cNvCxnSpPr/>
        </xdr:nvCxnSpPr>
        <xdr:spPr>
          <a:xfrm flipH="1" flipV="1">
            <a:off x="10462404" y="10291441"/>
            <a:ext cx="24166" cy="9503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7" name="直線コネクタ 476"/>
          <xdr:cNvCxnSpPr/>
        </xdr:nvCxnSpPr>
        <xdr:spPr>
          <a:xfrm flipH="1" flipV="1">
            <a:off x="10559070" y="10239368"/>
            <a:ext cx="24166" cy="9503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8" name="直線コネクタ 477"/>
          <xdr:cNvCxnSpPr/>
        </xdr:nvCxnSpPr>
        <xdr:spPr>
          <a:xfrm>
            <a:off x="9399087" y="10330496"/>
            <a:ext cx="724989" cy="14320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9" name="直線コネクタ 478"/>
          <xdr:cNvCxnSpPr/>
        </xdr:nvCxnSpPr>
        <xdr:spPr>
          <a:xfrm>
            <a:off x="9217840" y="10460679"/>
            <a:ext cx="918319" cy="19527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0" name="直線コネクタ 479"/>
          <xdr:cNvCxnSpPr/>
        </xdr:nvCxnSpPr>
        <xdr:spPr>
          <a:xfrm>
            <a:off x="9217840" y="10291441"/>
            <a:ext cx="918319" cy="16923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1" name="直線コネクタ 480"/>
          <xdr:cNvCxnSpPr/>
        </xdr:nvCxnSpPr>
        <xdr:spPr>
          <a:xfrm>
            <a:off x="9278256" y="10525770"/>
            <a:ext cx="785405" cy="15622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2" name="直線コネクタ 481"/>
          <xdr:cNvCxnSpPr/>
        </xdr:nvCxnSpPr>
        <xdr:spPr>
          <a:xfrm>
            <a:off x="10075744" y="10708026"/>
            <a:ext cx="0" cy="37753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3" name="直線コネクタ 482"/>
          <xdr:cNvCxnSpPr/>
        </xdr:nvCxnSpPr>
        <xdr:spPr>
          <a:xfrm>
            <a:off x="9278256" y="10538788"/>
            <a:ext cx="0" cy="35149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4" name="直線コネクタ 483"/>
          <xdr:cNvCxnSpPr/>
        </xdr:nvCxnSpPr>
        <xdr:spPr>
          <a:xfrm>
            <a:off x="9278256" y="10890282"/>
            <a:ext cx="761238" cy="18225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5" name="直線コネクタ 484"/>
          <xdr:cNvCxnSpPr/>
        </xdr:nvCxnSpPr>
        <xdr:spPr>
          <a:xfrm flipV="1">
            <a:off x="10462404" y="10239368"/>
            <a:ext cx="96665" cy="5207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7" name="直線コネクタ 486"/>
          <xdr:cNvCxnSpPr/>
        </xdr:nvCxnSpPr>
        <xdr:spPr>
          <a:xfrm flipV="1">
            <a:off x="10486571" y="11176685"/>
            <a:ext cx="96665" cy="5207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969002</xdr:colOff>
      <xdr:row>68</xdr:row>
      <xdr:rowOff>113572</xdr:rowOff>
    </xdr:from>
    <xdr:to>
      <xdr:col>6</xdr:col>
      <xdr:colOff>1887894</xdr:colOff>
      <xdr:row>70</xdr:row>
      <xdr:rowOff>115512</xdr:rowOff>
    </xdr:to>
    <xdr:sp macro="" textlink="">
      <xdr:nvSpPr>
        <xdr:cNvPr id="494" name="右矢印 493"/>
        <xdr:cNvSpPr/>
      </xdr:nvSpPr>
      <xdr:spPr>
        <a:xfrm rot="897804">
          <a:off x="3683627" y="11643585"/>
          <a:ext cx="909320" cy="344840"/>
        </a:xfrm>
        <a:prstGeom prst="rightArrow">
          <a:avLst>
            <a:gd name="adj1" fmla="val 54139"/>
            <a:gd name="adj2" fmla="val 50000"/>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大きく明記</a:t>
          </a:r>
        </a:p>
      </xdr:txBody>
    </xdr:sp>
    <xdr:clientData/>
  </xdr:twoCellAnchor>
  <xdr:twoCellAnchor editAs="absolute">
    <xdr:from>
      <xdr:col>1</xdr:col>
      <xdr:colOff>156883</xdr:colOff>
      <xdr:row>66</xdr:row>
      <xdr:rowOff>118426</xdr:rowOff>
    </xdr:from>
    <xdr:to>
      <xdr:col>6</xdr:col>
      <xdr:colOff>1024998</xdr:colOff>
      <xdr:row>74</xdr:row>
      <xdr:rowOff>119089</xdr:rowOff>
    </xdr:to>
    <xdr:sp macro="" textlink="">
      <xdr:nvSpPr>
        <xdr:cNvPr id="493" name="テキスト ボックス 492"/>
        <xdr:cNvSpPr txBox="1"/>
      </xdr:nvSpPr>
      <xdr:spPr>
        <a:xfrm>
          <a:off x="840442" y="11189838"/>
          <a:ext cx="2896380" cy="1345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・貼付ラベル例</a:t>
          </a:r>
          <a:endParaRPr kumimoji="1" lang="en-US" altLang="ja-JP" sz="1100"/>
        </a:p>
        <a:p>
          <a:pPr algn="l"/>
          <a:r>
            <a:rPr kumimoji="1" lang="ja-JP" altLang="en-US" sz="1100"/>
            <a:t>　「平成○○年</a:t>
          </a:r>
          <a:endParaRPr kumimoji="1" lang="en-US" altLang="ja-JP" sz="1100"/>
        </a:p>
        <a:p>
          <a:pPr algn="ctr"/>
          <a:r>
            <a:rPr kumimoji="1" lang="ja-JP" altLang="en-US" sz="1100"/>
            <a:t>○○高専○○工事</a:t>
          </a:r>
          <a:endParaRPr kumimoji="1" lang="en-US" altLang="ja-JP" sz="1100"/>
        </a:p>
        <a:p>
          <a:pPr algn="ctr"/>
          <a:r>
            <a:rPr kumimoji="1" lang="en-US" altLang="ja-JP" sz="1100"/>
            <a:t>H2X.X</a:t>
          </a:r>
          <a:r>
            <a:rPr kumimoji="1" lang="ja-JP" altLang="en-US" sz="1100"/>
            <a:t>竣工</a:t>
          </a:r>
          <a:endParaRPr kumimoji="1" lang="en-US" altLang="ja-JP" sz="1100"/>
        </a:p>
        <a:p>
          <a:pPr algn="ctr"/>
          <a:r>
            <a:rPr kumimoji="1" lang="ja-JP" altLang="en-US" sz="1100" b="1"/>
            <a:t>　　　　　工事書類収納ボックス１</a:t>
          </a:r>
          <a:r>
            <a:rPr kumimoji="1" lang="en-US" altLang="ja-JP" sz="1100" b="1"/>
            <a:t>/2※</a:t>
          </a:r>
          <a:r>
            <a:rPr kumimoji="1" lang="ja-JP" altLang="ja-JP" sz="1100">
              <a:solidFill>
                <a:schemeClr val="dk1"/>
              </a:solidFill>
              <a:effectLst/>
              <a:latin typeface="+mn-lt"/>
              <a:ea typeface="+mn-ea"/>
              <a:cs typeface="+mn-cs"/>
            </a:rPr>
            <a:t>」</a:t>
          </a:r>
          <a:endParaRPr kumimoji="1" lang="ja-JP" altLang="en-US" sz="1100" b="1"/>
        </a:p>
      </xdr:txBody>
    </xdr:sp>
    <xdr:clientData/>
  </xdr:twoCellAnchor>
  <xdr:twoCellAnchor editAs="absolute">
    <xdr:from>
      <xdr:col>7</xdr:col>
      <xdr:colOff>1590675</xdr:colOff>
      <xdr:row>46</xdr:row>
      <xdr:rowOff>28575</xdr:rowOff>
    </xdr:from>
    <xdr:to>
      <xdr:col>7</xdr:col>
      <xdr:colOff>2009775</xdr:colOff>
      <xdr:row>57</xdr:row>
      <xdr:rowOff>66675</xdr:rowOff>
    </xdr:to>
    <xdr:grpSp>
      <xdr:nvGrpSpPr>
        <xdr:cNvPr id="135474" name="グループ化 696"/>
        <xdr:cNvGrpSpPr>
          <a:grpSpLocks/>
        </xdr:cNvGrpSpPr>
      </xdr:nvGrpSpPr>
      <xdr:grpSpPr bwMode="auto">
        <a:xfrm>
          <a:off x="6706961" y="7920718"/>
          <a:ext cx="419100" cy="1983921"/>
          <a:chOff x="6538103" y="7784507"/>
          <a:chExt cx="533334" cy="1891137"/>
        </a:xfrm>
      </xdr:grpSpPr>
      <xdr:cxnSp macro="">
        <xdr:nvCxnSpPr>
          <xdr:cNvPr id="503" name="直線コネクタ 502"/>
          <xdr:cNvCxnSpPr/>
        </xdr:nvCxnSpPr>
        <xdr:spPr>
          <a:xfrm flipH="1" flipV="1">
            <a:off x="6547627" y="9347972"/>
            <a:ext cx="523810" cy="32767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4" name="直線コネクタ 503"/>
          <xdr:cNvCxnSpPr/>
        </xdr:nvCxnSpPr>
        <xdr:spPr>
          <a:xfrm>
            <a:off x="6538103" y="7784507"/>
            <a:ext cx="19048" cy="155410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7" name="直線コネクタ 506"/>
          <xdr:cNvCxnSpPr/>
        </xdr:nvCxnSpPr>
        <xdr:spPr>
          <a:xfrm flipH="1">
            <a:off x="7061913" y="8102817"/>
            <a:ext cx="9524" cy="155410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7</xdr:col>
      <xdr:colOff>1666260</xdr:colOff>
      <xdr:row>39</xdr:row>
      <xdr:rowOff>109443</xdr:rowOff>
    </xdr:from>
    <xdr:to>
      <xdr:col>11</xdr:col>
      <xdr:colOff>98094</xdr:colOff>
      <xdr:row>41</xdr:row>
      <xdr:rowOff>19573</xdr:rowOff>
    </xdr:to>
    <xdr:sp macro="" textlink="">
      <xdr:nvSpPr>
        <xdr:cNvPr id="508" name="テキスト ボックス 507"/>
        <xdr:cNvSpPr txBox="1"/>
      </xdr:nvSpPr>
      <xdr:spPr>
        <a:xfrm>
          <a:off x="6790710" y="6662643"/>
          <a:ext cx="2098913" cy="247769"/>
        </a:xfrm>
        <a:prstGeom prst="rect">
          <a:avLst/>
        </a:prstGeom>
        <a:solidFill>
          <a:srgbClr val="FF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・提出前に写しを取る。</a:t>
          </a:r>
        </a:p>
      </xdr:txBody>
    </xdr:sp>
    <xdr:clientData/>
  </xdr:twoCellAnchor>
  <xdr:twoCellAnchor editAs="absolute">
    <xdr:from>
      <xdr:col>6</xdr:col>
      <xdr:colOff>1970248</xdr:colOff>
      <xdr:row>37</xdr:row>
      <xdr:rowOff>164003</xdr:rowOff>
    </xdr:from>
    <xdr:to>
      <xdr:col>7</xdr:col>
      <xdr:colOff>1515718</xdr:colOff>
      <xdr:row>39</xdr:row>
      <xdr:rowOff>25158</xdr:rowOff>
    </xdr:to>
    <xdr:sp macro="" textlink="">
      <xdr:nvSpPr>
        <xdr:cNvPr id="510" name="正方形/長方形 509"/>
        <xdr:cNvSpPr/>
      </xdr:nvSpPr>
      <xdr:spPr>
        <a:xfrm>
          <a:off x="4584198" y="6373351"/>
          <a:ext cx="1965247" cy="212647"/>
        </a:xfrm>
        <a:prstGeom prst="rect">
          <a:avLst/>
        </a:prstGeom>
        <a:solidFill>
          <a:schemeClr val="accent6">
            <a:lumMod val="20000"/>
            <a:lumOff val="80000"/>
          </a:schemeClr>
        </a:solid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現場代理人（受注者側）</a:t>
          </a:r>
          <a:endParaRPr lang="ja-JP" altLang="ja-JP">
            <a:solidFill>
              <a:sysClr val="windowText" lastClr="000000"/>
            </a:solidFill>
            <a:effectLst/>
          </a:endParaRPr>
        </a:p>
        <a:p>
          <a:pPr algn="ctr"/>
          <a:endParaRPr kumimoji="1" lang="ja-JP" altLang="en-US" sz="1100">
            <a:solidFill>
              <a:sysClr val="windowText" lastClr="000000"/>
            </a:solidFill>
          </a:endParaRPr>
        </a:p>
      </xdr:txBody>
    </xdr:sp>
    <xdr:clientData/>
  </xdr:twoCellAnchor>
  <xdr:twoCellAnchor editAs="absolute">
    <xdr:from>
      <xdr:col>7</xdr:col>
      <xdr:colOff>1099062</xdr:colOff>
      <xdr:row>43</xdr:row>
      <xdr:rowOff>59258</xdr:rowOff>
    </xdr:from>
    <xdr:to>
      <xdr:col>8</xdr:col>
      <xdr:colOff>231432</xdr:colOff>
      <xdr:row>48</xdr:row>
      <xdr:rowOff>21049</xdr:rowOff>
    </xdr:to>
    <xdr:cxnSp macro="">
      <xdr:nvCxnSpPr>
        <xdr:cNvPr id="353" name="直線矢印コネクタ 352"/>
        <xdr:cNvCxnSpPr>
          <a:stCxn id="351" idx="3"/>
        </xdr:cNvCxnSpPr>
      </xdr:nvCxnSpPr>
      <xdr:spPr>
        <a:xfrm>
          <a:off x="6132160" y="7260421"/>
          <a:ext cx="1363030" cy="812838"/>
        </a:xfrm>
        <a:prstGeom prst="straightConnector1">
          <a:avLst/>
        </a:prstGeom>
        <a:ln>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46526</xdr:colOff>
      <xdr:row>27</xdr:row>
      <xdr:rowOff>141117</xdr:rowOff>
    </xdr:from>
    <xdr:to>
      <xdr:col>8</xdr:col>
      <xdr:colOff>290383</xdr:colOff>
      <xdr:row>28</xdr:row>
      <xdr:rowOff>102985</xdr:rowOff>
    </xdr:to>
    <xdr:cxnSp macro="">
      <xdr:nvCxnSpPr>
        <xdr:cNvPr id="689" name="直線コネクタ 688"/>
        <xdr:cNvCxnSpPr/>
      </xdr:nvCxnSpPr>
      <xdr:spPr>
        <a:xfrm>
          <a:off x="7092462" y="4703885"/>
          <a:ext cx="234461" cy="11723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54585</xdr:colOff>
      <xdr:row>18</xdr:row>
      <xdr:rowOff>137453</xdr:rowOff>
    </xdr:from>
    <xdr:to>
      <xdr:col>8</xdr:col>
      <xdr:colOff>163253</xdr:colOff>
      <xdr:row>19</xdr:row>
      <xdr:rowOff>31569</xdr:rowOff>
    </xdr:to>
    <xdr:cxnSp macro="">
      <xdr:nvCxnSpPr>
        <xdr:cNvPr id="690" name="直線コネクタ 689"/>
        <xdr:cNvCxnSpPr/>
      </xdr:nvCxnSpPr>
      <xdr:spPr>
        <a:xfrm>
          <a:off x="7090996" y="3193073"/>
          <a:ext cx="111369" cy="4542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2012120</xdr:colOff>
      <xdr:row>48</xdr:row>
      <xdr:rowOff>24166</xdr:rowOff>
    </xdr:from>
    <xdr:to>
      <xdr:col>8</xdr:col>
      <xdr:colOff>33772</xdr:colOff>
      <xdr:row>49</xdr:row>
      <xdr:rowOff>7277</xdr:rowOff>
    </xdr:to>
    <xdr:cxnSp macro="">
      <xdr:nvCxnSpPr>
        <xdr:cNvPr id="693" name="直線コネクタ 692"/>
        <xdr:cNvCxnSpPr/>
      </xdr:nvCxnSpPr>
      <xdr:spPr>
        <a:xfrm>
          <a:off x="7143932" y="8071674"/>
          <a:ext cx="127913" cy="15267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2009352</xdr:colOff>
      <xdr:row>57</xdr:row>
      <xdr:rowOff>74002</xdr:rowOff>
    </xdr:from>
    <xdr:to>
      <xdr:col>8</xdr:col>
      <xdr:colOff>25169</xdr:colOff>
      <xdr:row>58</xdr:row>
      <xdr:rowOff>28798</xdr:rowOff>
    </xdr:to>
    <xdr:cxnSp macro="">
      <xdr:nvCxnSpPr>
        <xdr:cNvPr id="694" name="直線コネクタ 693"/>
        <xdr:cNvCxnSpPr/>
      </xdr:nvCxnSpPr>
      <xdr:spPr>
        <a:xfrm>
          <a:off x="7152594" y="9663706"/>
          <a:ext cx="119251" cy="12405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1647825</xdr:colOff>
      <xdr:row>59</xdr:row>
      <xdr:rowOff>142875</xdr:rowOff>
    </xdr:from>
    <xdr:to>
      <xdr:col>10</xdr:col>
      <xdr:colOff>171450</xdr:colOff>
      <xdr:row>67</xdr:row>
      <xdr:rowOff>133350</xdr:rowOff>
    </xdr:to>
    <xdr:grpSp>
      <xdr:nvGrpSpPr>
        <xdr:cNvPr id="135482" name="グループ化 980"/>
        <xdr:cNvGrpSpPr>
          <a:grpSpLocks/>
        </xdr:cNvGrpSpPr>
      </xdr:nvGrpSpPr>
      <xdr:grpSpPr bwMode="auto">
        <a:xfrm>
          <a:off x="6764111" y="10334625"/>
          <a:ext cx="1721303" cy="1405618"/>
          <a:chOff x="17765959" y="11728308"/>
          <a:chExt cx="3271562" cy="3364167"/>
        </a:xfrm>
      </xdr:grpSpPr>
      <xdr:cxnSp macro="">
        <xdr:nvCxnSpPr>
          <xdr:cNvPr id="982" name="直線コネクタ 981"/>
          <xdr:cNvCxnSpPr/>
        </xdr:nvCxnSpPr>
        <xdr:spPr>
          <a:xfrm flipV="1">
            <a:off x="17802310" y="11728308"/>
            <a:ext cx="1035995" cy="42346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3" name="直線コネクタ 982"/>
          <xdr:cNvCxnSpPr/>
        </xdr:nvCxnSpPr>
        <xdr:spPr>
          <a:xfrm flipV="1">
            <a:off x="18565674" y="11845936"/>
            <a:ext cx="981469" cy="42346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4" name="直線コネクタ 983"/>
          <xdr:cNvCxnSpPr/>
        </xdr:nvCxnSpPr>
        <xdr:spPr>
          <a:xfrm flipV="1">
            <a:off x="18602025" y="11845936"/>
            <a:ext cx="1035995" cy="42346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5" name="直線コネクタ 984"/>
          <xdr:cNvCxnSpPr/>
        </xdr:nvCxnSpPr>
        <xdr:spPr>
          <a:xfrm flipH="1">
            <a:off x="17765959" y="12151770"/>
            <a:ext cx="18175" cy="242314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6" name="直線コネクタ 985"/>
          <xdr:cNvCxnSpPr/>
        </xdr:nvCxnSpPr>
        <xdr:spPr>
          <a:xfrm flipH="1">
            <a:off x="18547499" y="12316449"/>
            <a:ext cx="36351" cy="239961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7" name="直線コネクタ 986"/>
          <xdr:cNvCxnSpPr/>
        </xdr:nvCxnSpPr>
        <xdr:spPr>
          <a:xfrm>
            <a:off x="17802310" y="12151770"/>
            <a:ext cx="690663" cy="14115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8" name="直線コネクタ 987"/>
          <xdr:cNvCxnSpPr/>
        </xdr:nvCxnSpPr>
        <xdr:spPr>
          <a:xfrm>
            <a:off x="17765959" y="14574911"/>
            <a:ext cx="708838" cy="16468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9" name="直線コネクタ 988"/>
          <xdr:cNvCxnSpPr/>
        </xdr:nvCxnSpPr>
        <xdr:spPr>
          <a:xfrm flipV="1">
            <a:off x="18474797" y="14739590"/>
            <a:ext cx="54526"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0" name="直線コネクタ 989"/>
          <xdr:cNvCxnSpPr/>
        </xdr:nvCxnSpPr>
        <xdr:spPr>
          <a:xfrm flipV="1">
            <a:off x="18492973" y="12269398"/>
            <a:ext cx="10905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1" name="直線コネクタ 990"/>
          <xdr:cNvCxnSpPr/>
        </xdr:nvCxnSpPr>
        <xdr:spPr>
          <a:xfrm flipH="1">
            <a:off x="17929537" y="12316449"/>
            <a:ext cx="0" cy="56461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2" name="直線コネクタ 991"/>
          <xdr:cNvCxnSpPr/>
        </xdr:nvCxnSpPr>
        <xdr:spPr>
          <a:xfrm flipH="1">
            <a:off x="18365745" y="12410552"/>
            <a:ext cx="0" cy="56461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3" name="直線コネクタ 992"/>
          <xdr:cNvCxnSpPr/>
        </xdr:nvCxnSpPr>
        <xdr:spPr>
          <a:xfrm>
            <a:off x="17911362" y="12881065"/>
            <a:ext cx="454384" cy="9410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4" name="直線コネクタ 993"/>
          <xdr:cNvCxnSpPr/>
        </xdr:nvCxnSpPr>
        <xdr:spPr>
          <a:xfrm>
            <a:off x="17911362" y="12316449"/>
            <a:ext cx="472559" cy="9410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5" name="直線コネクタ 994"/>
          <xdr:cNvCxnSpPr/>
        </xdr:nvCxnSpPr>
        <xdr:spPr>
          <a:xfrm>
            <a:off x="17911362" y="14551385"/>
            <a:ext cx="454384" cy="9410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6" name="直線コネクタ 995"/>
          <xdr:cNvCxnSpPr/>
        </xdr:nvCxnSpPr>
        <xdr:spPr>
          <a:xfrm>
            <a:off x="17911362" y="14457283"/>
            <a:ext cx="454384" cy="7057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7" name="直線コネクタ 996"/>
          <xdr:cNvCxnSpPr/>
        </xdr:nvCxnSpPr>
        <xdr:spPr>
          <a:xfrm flipH="1">
            <a:off x="18002238" y="13045744"/>
            <a:ext cx="0" cy="117628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8" name="直線コネクタ 997"/>
          <xdr:cNvCxnSpPr/>
        </xdr:nvCxnSpPr>
        <xdr:spPr>
          <a:xfrm flipH="1">
            <a:off x="18220343" y="13092795"/>
            <a:ext cx="18175" cy="119980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9" name="直線コネクタ 998"/>
          <xdr:cNvCxnSpPr/>
        </xdr:nvCxnSpPr>
        <xdr:spPr>
          <a:xfrm>
            <a:off x="18002238" y="13045744"/>
            <a:ext cx="236279" cy="2352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0" name="直線コネクタ 999"/>
          <xdr:cNvCxnSpPr/>
        </xdr:nvCxnSpPr>
        <xdr:spPr>
          <a:xfrm>
            <a:off x="17984063" y="14222026"/>
            <a:ext cx="236279" cy="7057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1" name="直線コネクタ 1000"/>
          <xdr:cNvCxnSpPr/>
        </xdr:nvCxnSpPr>
        <xdr:spPr>
          <a:xfrm flipV="1">
            <a:off x="18474797" y="11869462"/>
            <a:ext cx="963293" cy="37641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2" name="直線コネクタ 1001"/>
          <xdr:cNvCxnSpPr/>
        </xdr:nvCxnSpPr>
        <xdr:spPr>
          <a:xfrm flipH="1" flipV="1">
            <a:off x="19438091" y="11869462"/>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3" name="直線コネクタ 1002"/>
          <xdr:cNvCxnSpPr/>
        </xdr:nvCxnSpPr>
        <xdr:spPr>
          <a:xfrm flipV="1">
            <a:off x="17965888" y="11775359"/>
            <a:ext cx="945118" cy="37641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4" name="直線コネクタ 1003"/>
          <xdr:cNvCxnSpPr/>
        </xdr:nvCxnSpPr>
        <xdr:spPr>
          <a:xfrm flipH="1" flipV="1">
            <a:off x="18911006" y="11775359"/>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5" name="直線コネクタ 1004"/>
          <xdr:cNvCxnSpPr/>
        </xdr:nvCxnSpPr>
        <xdr:spPr>
          <a:xfrm flipV="1">
            <a:off x="18002238" y="11798885"/>
            <a:ext cx="945118" cy="37641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6" name="直線コネクタ 1005"/>
          <xdr:cNvCxnSpPr/>
        </xdr:nvCxnSpPr>
        <xdr:spPr>
          <a:xfrm flipH="1" flipV="1">
            <a:off x="18947356" y="11798885"/>
            <a:ext cx="18175"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7" name="直線コネクタ 1006"/>
          <xdr:cNvCxnSpPr/>
        </xdr:nvCxnSpPr>
        <xdr:spPr>
          <a:xfrm flipV="1">
            <a:off x="18074940" y="11822411"/>
            <a:ext cx="945118" cy="37641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8" name="直線コネクタ 1007"/>
          <xdr:cNvCxnSpPr/>
        </xdr:nvCxnSpPr>
        <xdr:spPr>
          <a:xfrm flipH="1" flipV="1">
            <a:off x="19020058" y="11822411"/>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9" name="直線コネクタ 1008"/>
          <xdr:cNvCxnSpPr/>
        </xdr:nvCxnSpPr>
        <xdr:spPr>
          <a:xfrm flipV="1">
            <a:off x="18165817" y="11822411"/>
            <a:ext cx="945118" cy="3999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0" name="直線コネクタ 1009"/>
          <xdr:cNvCxnSpPr/>
        </xdr:nvCxnSpPr>
        <xdr:spPr>
          <a:xfrm flipH="1" flipV="1">
            <a:off x="19110934" y="11822411"/>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1" name="直線コネクタ 1010"/>
          <xdr:cNvCxnSpPr/>
        </xdr:nvCxnSpPr>
        <xdr:spPr>
          <a:xfrm flipV="1">
            <a:off x="18256693" y="11845936"/>
            <a:ext cx="945118" cy="37641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2" name="直線コネクタ 1011"/>
          <xdr:cNvCxnSpPr/>
        </xdr:nvCxnSpPr>
        <xdr:spPr>
          <a:xfrm flipH="1" flipV="1">
            <a:off x="19201811" y="11845936"/>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3" name="直線コネクタ 1012"/>
          <xdr:cNvCxnSpPr/>
        </xdr:nvCxnSpPr>
        <xdr:spPr>
          <a:xfrm flipV="1">
            <a:off x="18347570" y="11845936"/>
            <a:ext cx="963293" cy="3999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4" name="直線コネクタ 1013"/>
          <xdr:cNvCxnSpPr/>
        </xdr:nvCxnSpPr>
        <xdr:spPr>
          <a:xfrm flipH="1" flipV="1">
            <a:off x="19310863" y="11869462"/>
            <a:ext cx="0" cy="2352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5" name="直線コネクタ 1014"/>
          <xdr:cNvCxnSpPr/>
        </xdr:nvCxnSpPr>
        <xdr:spPr>
          <a:xfrm>
            <a:off x="18856480" y="11728308"/>
            <a:ext cx="0" cy="7057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6" name="直線コネクタ 1015"/>
          <xdr:cNvCxnSpPr/>
        </xdr:nvCxnSpPr>
        <xdr:spPr>
          <a:xfrm flipV="1">
            <a:off x="18565674" y="11845936"/>
            <a:ext cx="1035995" cy="44698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7" name="直線コネクタ 1016"/>
          <xdr:cNvCxnSpPr/>
        </xdr:nvCxnSpPr>
        <xdr:spPr>
          <a:xfrm>
            <a:off x="18583850" y="12292923"/>
            <a:ext cx="727014" cy="14115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8" name="直線コネクタ 1017"/>
          <xdr:cNvCxnSpPr/>
        </xdr:nvCxnSpPr>
        <xdr:spPr>
          <a:xfrm flipV="1">
            <a:off x="19292688" y="12410552"/>
            <a:ext cx="54526" cy="2352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9" name="直線コネクタ 1018"/>
          <xdr:cNvCxnSpPr/>
        </xdr:nvCxnSpPr>
        <xdr:spPr>
          <a:xfrm flipV="1">
            <a:off x="19219987" y="11987090"/>
            <a:ext cx="981469" cy="3999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0" name="直線コネクタ 1019"/>
          <xdr:cNvCxnSpPr/>
        </xdr:nvCxnSpPr>
        <xdr:spPr>
          <a:xfrm flipH="1" flipV="1">
            <a:off x="20201455" y="11987090"/>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1" name="直線コネクタ 1020"/>
          <xdr:cNvCxnSpPr/>
        </xdr:nvCxnSpPr>
        <xdr:spPr>
          <a:xfrm flipV="1">
            <a:off x="18729252" y="11892988"/>
            <a:ext cx="945118" cy="3999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2" name="直線コネクタ 1021"/>
          <xdr:cNvCxnSpPr/>
        </xdr:nvCxnSpPr>
        <xdr:spPr>
          <a:xfrm flipH="1" flipV="1">
            <a:off x="19674370" y="11892988"/>
            <a:ext cx="18175"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3" name="直線コネクタ 1022"/>
          <xdr:cNvCxnSpPr/>
        </xdr:nvCxnSpPr>
        <xdr:spPr>
          <a:xfrm flipV="1">
            <a:off x="18765603" y="11916513"/>
            <a:ext cx="963293" cy="3999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4" name="直線コネクタ 1023"/>
          <xdr:cNvCxnSpPr/>
        </xdr:nvCxnSpPr>
        <xdr:spPr>
          <a:xfrm flipH="1" flipV="1">
            <a:off x="19728896" y="11916513"/>
            <a:ext cx="18175"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5" name="直線コネクタ 1024"/>
          <xdr:cNvCxnSpPr/>
        </xdr:nvCxnSpPr>
        <xdr:spPr>
          <a:xfrm flipV="1">
            <a:off x="18838304" y="11940039"/>
            <a:ext cx="963293" cy="3999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6" name="直線コネクタ 1025"/>
          <xdr:cNvCxnSpPr/>
        </xdr:nvCxnSpPr>
        <xdr:spPr>
          <a:xfrm flipH="1" flipV="1">
            <a:off x="19801598" y="11940039"/>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7" name="直線コネクタ 1026"/>
          <xdr:cNvCxnSpPr/>
        </xdr:nvCxnSpPr>
        <xdr:spPr>
          <a:xfrm flipV="1">
            <a:off x="18929181" y="11940039"/>
            <a:ext cx="963293" cy="3999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8" name="直線コネクタ 1027"/>
          <xdr:cNvCxnSpPr/>
        </xdr:nvCxnSpPr>
        <xdr:spPr>
          <a:xfrm flipH="1" flipV="1">
            <a:off x="19892474" y="11963564"/>
            <a:ext cx="0" cy="2352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9" name="直線コネクタ 1028"/>
          <xdr:cNvCxnSpPr/>
        </xdr:nvCxnSpPr>
        <xdr:spPr>
          <a:xfrm flipV="1">
            <a:off x="19020058" y="11963564"/>
            <a:ext cx="945118" cy="3999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0" name="直線コネクタ 1029"/>
          <xdr:cNvCxnSpPr/>
        </xdr:nvCxnSpPr>
        <xdr:spPr>
          <a:xfrm flipH="1" flipV="1">
            <a:off x="19965176" y="11963564"/>
            <a:ext cx="18175"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1" name="直線コネクタ 1030"/>
          <xdr:cNvCxnSpPr/>
        </xdr:nvCxnSpPr>
        <xdr:spPr>
          <a:xfrm flipV="1">
            <a:off x="19110934" y="11987090"/>
            <a:ext cx="963293" cy="37641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2" name="直線コネクタ 1031"/>
          <xdr:cNvCxnSpPr/>
        </xdr:nvCxnSpPr>
        <xdr:spPr>
          <a:xfrm flipH="1" flipV="1">
            <a:off x="20074228" y="11987090"/>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3" name="直線コネクタ 1032"/>
          <xdr:cNvCxnSpPr/>
        </xdr:nvCxnSpPr>
        <xdr:spPr>
          <a:xfrm>
            <a:off x="19638019" y="11845936"/>
            <a:ext cx="0" cy="7057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4" name="直線コネクタ 1033"/>
          <xdr:cNvCxnSpPr/>
        </xdr:nvCxnSpPr>
        <xdr:spPr>
          <a:xfrm flipV="1">
            <a:off x="19347214" y="11987090"/>
            <a:ext cx="1017819" cy="44698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5" name="直線コネクタ 1034"/>
          <xdr:cNvCxnSpPr/>
        </xdr:nvCxnSpPr>
        <xdr:spPr>
          <a:xfrm>
            <a:off x="19347214" y="12434077"/>
            <a:ext cx="745189" cy="16468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6" name="直線コネクタ 1035"/>
          <xdr:cNvCxnSpPr/>
        </xdr:nvCxnSpPr>
        <xdr:spPr>
          <a:xfrm flipV="1">
            <a:off x="20092403" y="12575231"/>
            <a:ext cx="72701"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7" name="直線コネクタ 1036"/>
          <xdr:cNvCxnSpPr/>
        </xdr:nvCxnSpPr>
        <xdr:spPr>
          <a:xfrm flipV="1">
            <a:off x="20019702" y="12128244"/>
            <a:ext cx="926943" cy="44698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8" name="直線コネクタ 1037"/>
          <xdr:cNvCxnSpPr/>
        </xdr:nvCxnSpPr>
        <xdr:spPr>
          <a:xfrm flipH="1" flipV="1">
            <a:off x="20946644" y="12128244"/>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9" name="直線コネクタ 1038"/>
          <xdr:cNvCxnSpPr/>
        </xdr:nvCxnSpPr>
        <xdr:spPr>
          <a:xfrm flipV="1">
            <a:off x="19401740" y="12034141"/>
            <a:ext cx="1017819" cy="42346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0" name="直線コネクタ 1039"/>
          <xdr:cNvCxnSpPr/>
        </xdr:nvCxnSpPr>
        <xdr:spPr>
          <a:xfrm flipH="1" flipV="1">
            <a:off x="20419559" y="12034141"/>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1" name="直線コネクタ 1040"/>
          <xdr:cNvCxnSpPr/>
        </xdr:nvCxnSpPr>
        <xdr:spPr>
          <a:xfrm flipV="1">
            <a:off x="19492617" y="12057667"/>
            <a:ext cx="981469" cy="3999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2" name="直線コネクタ 1041"/>
          <xdr:cNvCxnSpPr/>
        </xdr:nvCxnSpPr>
        <xdr:spPr>
          <a:xfrm flipH="1" flipV="1">
            <a:off x="20474085" y="12057667"/>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3" name="直線コネクタ 1042"/>
          <xdr:cNvCxnSpPr/>
        </xdr:nvCxnSpPr>
        <xdr:spPr>
          <a:xfrm flipV="1">
            <a:off x="19601669" y="12081193"/>
            <a:ext cx="945118" cy="3999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4" name="直線コネクタ 1043"/>
          <xdr:cNvCxnSpPr/>
        </xdr:nvCxnSpPr>
        <xdr:spPr>
          <a:xfrm flipH="1" flipV="1">
            <a:off x="20546787" y="12081193"/>
            <a:ext cx="0"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5" name="直線コネクタ 1044"/>
          <xdr:cNvCxnSpPr/>
        </xdr:nvCxnSpPr>
        <xdr:spPr>
          <a:xfrm flipV="1">
            <a:off x="19674370" y="12104718"/>
            <a:ext cx="963293" cy="3999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6" name="直線コネクタ 1045"/>
          <xdr:cNvCxnSpPr/>
        </xdr:nvCxnSpPr>
        <xdr:spPr>
          <a:xfrm flipH="1" flipV="1">
            <a:off x="20637663" y="12104718"/>
            <a:ext cx="0" cy="2352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7" name="直線コネクタ 1046"/>
          <xdr:cNvCxnSpPr/>
        </xdr:nvCxnSpPr>
        <xdr:spPr>
          <a:xfrm flipV="1">
            <a:off x="19819773" y="12104718"/>
            <a:ext cx="890592" cy="42346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8" name="直線コネクタ 1047"/>
          <xdr:cNvCxnSpPr/>
        </xdr:nvCxnSpPr>
        <xdr:spPr>
          <a:xfrm flipH="1" flipV="1">
            <a:off x="20710365" y="12104718"/>
            <a:ext cx="18175"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9" name="直線コネクタ 1048"/>
          <xdr:cNvCxnSpPr/>
        </xdr:nvCxnSpPr>
        <xdr:spPr>
          <a:xfrm flipV="1">
            <a:off x="19892474" y="12128244"/>
            <a:ext cx="908767" cy="42346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0" name="直線コネクタ 1049"/>
          <xdr:cNvCxnSpPr/>
        </xdr:nvCxnSpPr>
        <xdr:spPr>
          <a:xfrm flipH="1" flipV="1">
            <a:off x="20819417" y="12128244"/>
            <a:ext cx="0" cy="2352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1" name="直線コネクタ 1050"/>
          <xdr:cNvCxnSpPr/>
        </xdr:nvCxnSpPr>
        <xdr:spPr>
          <a:xfrm>
            <a:off x="20383209" y="11987090"/>
            <a:ext cx="0" cy="7057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5614" name="グループ化 1051"/>
          <xdr:cNvGrpSpPr>
            <a:grpSpLocks/>
          </xdr:cNvGrpSpPr>
        </xdr:nvGrpSpPr>
        <xdr:grpSpPr bwMode="auto">
          <a:xfrm>
            <a:off x="18712353" y="12417869"/>
            <a:ext cx="433754" cy="674370"/>
            <a:chOff x="12485077" y="14111610"/>
            <a:chExt cx="433754" cy="665329"/>
          </a:xfrm>
        </xdr:grpSpPr>
        <xdr:cxnSp macro="">
          <xdr:nvCxnSpPr>
            <xdr:cNvPr id="1081" name="直線コネクタ 1080"/>
            <xdr:cNvCxnSpPr/>
          </xdr:nvCxnSpPr>
          <xdr:spPr>
            <a:xfrm flipH="1">
              <a:off x="12483800" y="14081180"/>
              <a:ext cx="0" cy="58025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2" name="直線コネクタ 1081"/>
            <xdr:cNvCxnSpPr/>
          </xdr:nvCxnSpPr>
          <xdr:spPr>
            <a:xfrm>
              <a:off x="12938184" y="14220441"/>
              <a:ext cx="0" cy="55704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3" name="直線コネクタ 1082"/>
            <xdr:cNvCxnSpPr/>
          </xdr:nvCxnSpPr>
          <xdr:spPr>
            <a:xfrm>
              <a:off x="12483800" y="14707857"/>
              <a:ext cx="454383" cy="6963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4" name="直線コネクタ 1083"/>
            <xdr:cNvCxnSpPr/>
          </xdr:nvCxnSpPr>
          <xdr:spPr>
            <a:xfrm>
              <a:off x="12501976" y="14104390"/>
              <a:ext cx="418033" cy="9284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5615" name="グループ化 1052"/>
          <xdr:cNvGrpSpPr>
            <a:grpSpLocks/>
          </xdr:cNvGrpSpPr>
        </xdr:nvGrpSpPr>
        <xdr:grpSpPr bwMode="auto">
          <a:xfrm>
            <a:off x="18783779" y="13139839"/>
            <a:ext cx="409940" cy="1343729"/>
            <a:chOff x="18813208" y="13224176"/>
            <a:chExt cx="409940" cy="1344411"/>
          </a:xfrm>
        </xdr:grpSpPr>
        <xdr:cxnSp macro="">
          <xdr:nvCxnSpPr>
            <xdr:cNvPr id="1077" name="直線コネクタ 1076"/>
            <xdr:cNvCxnSpPr/>
          </xdr:nvCxnSpPr>
          <xdr:spPr>
            <a:xfrm>
              <a:off x="18813208" y="13224183"/>
              <a:ext cx="0" cy="124749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8" name="直線コネクタ 1077"/>
            <xdr:cNvCxnSpPr/>
          </xdr:nvCxnSpPr>
          <xdr:spPr>
            <a:xfrm flipH="1">
              <a:off x="19231241" y="13341871"/>
              <a:ext cx="0" cy="122395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9" name="直線コネクタ 1078"/>
            <xdr:cNvCxnSpPr/>
          </xdr:nvCxnSpPr>
          <xdr:spPr>
            <a:xfrm>
              <a:off x="18813208" y="13224183"/>
              <a:ext cx="381682" cy="7061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0" name="直線コネクタ 1079"/>
            <xdr:cNvCxnSpPr/>
          </xdr:nvCxnSpPr>
          <xdr:spPr>
            <a:xfrm>
              <a:off x="18831383" y="14471676"/>
              <a:ext cx="381682" cy="941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54" name="直線コネクタ 1053"/>
          <xdr:cNvCxnSpPr/>
        </xdr:nvCxnSpPr>
        <xdr:spPr>
          <a:xfrm flipH="1">
            <a:off x="19347214" y="12434077"/>
            <a:ext cx="0" cy="2493718"/>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5" name="直線コネクタ 1054"/>
          <xdr:cNvCxnSpPr/>
        </xdr:nvCxnSpPr>
        <xdr:spPr>
          <a:xfrm>
            <a:off x="18565674" y="14763116"/>
            <a:ext cx="690663" cy="16468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6" name="直線コネクタ 1055"/>
          <xdr:cNvCxnSpPr/>
        </xdr:nvCxnSpPr>
        <xdr:spPr>
          <a:xfrm flipV="1">
            <a:off x="19292688" y="14927795"/>
            <a:ext cx="54526"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7" name="直線コネクタ 1056"/>
          <xdr:cNvCxnSpPr/>
        </xdr:nvCxnSpPr>
        <xdr:spPr>
          <a:xfrm flipH="1">
            <a:off x="20146929" y="12575231"/>
            <a:ext cx="0" cy="2493718"/>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8" name="直線コネクタ 1057"/>
          <xdr:cNvCxnSpPr/>
        </xdr:nvCxnSpPr>
        <xdr:spPr>
          <a:xfrm>
            <a:off x="19347214" y="14927795"/>
            <a:ext cx="727014" cy="16468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9" name="直線コネクタ 1058"/>
          <xdr:cNvCxnSpPr/>
        </xdr:nvCxnSpPr>
        <xdr:spPr>
          <a:xfrm flipV="1">
            <a:off x="20037877" y="15045424"/>
            <a:ext cx="90877" cy="4705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0" name="直線コネクタ 1059"/>
          <xdr:cNvCxnSpPr/>
        </xdr:nvCxnSpPr>
        <xdr:spPr>
          <a:xfrm>
            <a:off x="19601669" y="13304526"/>
            <a:ext cx="0" cy="129391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1" name="直線コネクタ 1060"/>
          <xdr:cNvCxnSpPr/>
        </xdr:nvCxnSpPr>
        <xdr:spPr>
          <a:xfrm>
            <a:off x="19856124" y="13351577"/>
            <a:ext cx="0" cy="131743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2" name="直線コネクタ 1061"/>
          <xdr:cNvCxnSpPr/>
        </xdr:nvCxnSpPr>
        <xdr:spPr>
          <a:xfrm>
            <a:off x="19601669" y="13304526"/>
            <a:ext cx="254455" cy="4705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3" name="直線コネクタ 1062"/>
          <xdr:cNvCxnSpPr/>
        </xdr:nvCxnSpPr>
        <xdr:spPr>
          <a:xfrm>
            <a:off x="19601669" y="14598436"/>
            <a:ext cx="254455" cy="7057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4" name="直線コネクタ 1063"/>
          <xdr:cNvCxnSpPr/>
        </xdr:nvCxnSpPr>
        <xdr:spPr>
          <a:xfrm flipH="1">
            <a:off x="19547143" y="12598757"/>
            <a:ext cx="0" cy="56461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5" name="直線コネクタ 1064"/>
          <xdr:cNvCxnSpPr/>
        </xdr:nvCxnSpPr>
        <xdr:spPr>
          <a:xfrm>
            <a:off x="19965176" y="12669334"/>
            <a:ext cx="0" cy="56461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6" name="直線コネクタ 1065"/>
          <xdr:cNvCxnSpPr/>
        </xdr:nvCxnSpPr>
        <xdr:spPr>
          <a:xfrm>
            <a:off x="19510792" y="13163372"/>
            <a:ext cx="454384" cy="7057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7" name="直線コネクタ 1066"/>
          <xdr:cNvCxnSpPr/>
        </xdr:nvCxnSpPr>
        <xdr:spPr>
          <a:xfrm>
            <a:off x="19547143" y="12575231"/>
            <a:ext cx="399858" cy="7057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8" name="直線コネクタ 1067"/>
          <xdr:cNvCxnSpPr/>
        </xdr:nvCxnSpPr>
        <xdr:spPr>
          <a:xfrm flipV="1">
            <a:off x="20146929" y="12128244"/>
            <a:ext cx="890592" cy="44698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9" name="直線コネクタ 1068"/>
          <xdr:cNvCxnSpPr/>
        </xdr:nvCxnSpPr>
        <xdr:spPr>
          <a:xfrm flipH="1">
            <a:off x="20982995" y="12128244"/>
            <a:ext cx="54526" cy="242314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0" name="直線コネクタ 1069"/>
          <xdr:cNvCxnSpPr/>
        </xdr:nvCxnSpPr>
        <xdr:spPr>
          <a:xfrm flipV="1">
            <a:off x="20128754" y="14527860"/>
            <a:ext cx="872417" cy="51756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1" name="直線コネクタ 1070"/>
          <xdr:cNvCxnSpPr/>
        </xdr:nvCxnSpPr>
        <xdr:spPr>
          <a:xfrm>
            <a:off x="18674726" y="14692539"/>
            <a:ext cx="454384" cy="9410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2" name="直線コネクタ 1071"/>
          <xdr:cNvCxnSpPr/>
        </xdr:nvCxnSpPr>
        <xdr:spPr>
          <a:xfrm>
            <a:off x="18674726" y="14598436"/>
            <a:ext cx="454384" cy="9410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3" name="直線コネクタ 1072"/>
          <xdr:cNvCxnSpPr/>
        </xdr:nvCxnSpPr>
        <xdr:spPr>
          <a:xfrm>
            <a:off x="19492617" y="14857219"/>
            <a:ext cx="472559" cy="9410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4" name="直線コネクタ 1073"/>
          <xdr:cNvCxnSpPr/>
        </xdr:nvCxnSpPr>
        <xdr:spPr>
          <a:xfrm>
            <a:off x="19492617" y="14763116"/>
            <a:ext cx="490734" cy="9410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5" name="直線コネクタ 1074"/>
          <xdr:cNvCxnSpPr/>
        </xdr:nvCxnSpPr>
        <xdr:spPr>
          <a:xfrm flipV="1">
            <a:off x="19347214" y="11987090"/>
            <a:ext cx="1017819" cy="42346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6" name="直線コネクタ 1075"/>
          <xdr:cNvCxnSpPr/>
        </xdr:nvCxnSpPr>
        <xdr:spPr>
          <a:xfrm flipH="1">
            <a:off x="20074228" y="12575231"/>
            <a:ext cx="18175" cy="2493718"/>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7</xdr:col>
      <xdr:colOff>1052022</xdr:colOff>
      <xdr:row>64</xdr:row>
      <xdr:rowOff>87571</xdr:rowOff>
    </xdr:from>
    <xdr:to>
      <xdr:col>7</xdr:col>
      <xdr:colOff>1540513</xdr:colOff>
      <xdr:row>66</xdr:row>
      <xdr:rowOff>75940</xdr:rowOff>
    </xdr:to>
    <xdr:sp macro="" textlink="">
      <xdr:nvSpPr>
        <xdr:cNvPr id="1085" name="下矢印 1084"/>
        <xdr:cNvSpPr/>
      </xdr:nvSpPr>
      <xdr:spPr>
        <a:xfrm rot="2829134">
          <a:off x="6181211" y="10744970"/>
          <a:ext cx="324545" cy="481339"/>
        </a:xfrm>
        <a:prstGeom prst="downArrow">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8</xdr:col>
      <xdr:colOff>381526</xdr:colOff>
      <xdr:row>58</xdr:row>
      <xdr:rowOff>108138</xdr:rowOff>
    </xdr:from>
    <xdr:to>
      <xdr:col>9</xdr:col>
      <xdr:colOff>138758</xdr:colOff>
      <xdr:row>60</xdr:row>
      <xdr:rowOff>22615</xdr:rowOff>
    </xdr:to>
    <xdr:sp macro="" textlink="">
      <xdr:nvSpPr>
        <xdr:cNvPr id="1086" name="下矢印 1085"/>
        <xdr:cNvSpPr/>
      </xdr:nvSpPr>
      <xdr:spPr>
        <a:xfrm>
          <a:off x="7655906" y="9816354"/>
          <a:ext cx="244242" cy="262473"/>
        </a:xfrm>
        <a:prstGeom prst="downArrow">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6</xdr:col>
      <xdr:colOff>546554</xdr:colOff>
      <xdr:row>59</xdr:row>
      <xdr:rowOff>128240</xdr:rowOff>
    </xdr:from>
    <xdr:to>
      <xdr:col>6</xdr:col>
      <xdr:colOff>682399</xdr:colOff>
      <xdr:row>60</xdr:row>
      <xdr:rowOff>4069</xdr:rowOff>
    </xdr:to>
    <xdr:cxnSp macro="">
      <xdr:nvCxnSpPr>
        <xdr:cNvPr id="1088" name="直線コネクタ 1087"/>
        <xdr:cNvCxnSpPr/>
      </xdr:nvCxnSpPr>
      <xdr:spPr>
        <a:xfrm>
          <a:off x="3156238" y="10170102"/>
          <a:ext cx="142875" cy="5628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533566</xdr:colOff>
      <xdr:row>50</xdr:row>
      <xdr:rowOff>141230</xdr:rowOff>
    </xdr:from>
    <xdr:to>
      <xdr:col>6</xdr:col>
      <xdr:colOff>687120</xdr:colOff>
      <xdr:row>51</xdr:row>
      <xdr:rowOff>30531</xdr:rowOff>
    </xdr:to>
    <xdr:cxnSp macro="">
      <xdr:nvCxnSpPr>
        <xdr:cNvPr id="1089" name="直線コネクタ 1088"/>
        <xdr:cNvCxnSpPr/>
      </xdr:nvCxnSpPr>
      <xdr:spPr>
        <a:xfrm>
          <a:off x="3143250" y="8624455"/>
          <a:ext cx="151534" cy="6927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1661991</xdr:colOff>
      <xdr:row>60</xdr:row>
      <xdr:rowOff>136174</xdr:rowOff>
    </xdr:from>
    <xdr:to>
      <xdr:col>6</xdr:col>
      <xdr:colOff>1977075</xdr:colOff>
      <xdr:row>65</xdr:row>
      <xdr:rowOff>85251</xdr:rowOff>
    </xdr:to>
    <xdr:sp macro="" textlink="">
      <xdr:nvSpPr>
        <xdr:cNvPr id="1090" name="下矢印 1089"/>
        <xdr:cNvSpPr/>
      </xdr:nvSpPr>
      <xdr:spPr>
        <a:xfrm rot="19686729">
          <a:off x="4367091" y="10294587"/>
          <a:ext cx="319479" cy="801538"/>
        </a:xfrm>
        <a:prstGeom prst="downArrow">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6</xdr:col>
      <xdr:colOff>1836047</xdr:colOff>
      <xdr:row>53</xdr:row>
      <xdr:rowOff>101955</xdr:rowOff>
    </xdr:from>
    <xdr:to>
      <xdr:col>7</xdr:col>
      <xdr:colOff>1504900</xdr:colOff>
      <xdr:row>57</xdr:row>
      <xdr:rowOff>703</xdr:rowOff>
    </xdr:to>
    <xdr:sp macro="" textlink="">
      <xdr:nvSpPr>
        <xdr:cNvPr id="1095" name="テキスト ボックス 1094"/>
        <xdr:cNvSpPr txBox="1"/>
      </xdr:nvSpPr>
      <xdr:spPr>
        <a:xfrm>
          <a:off x="4545910" y="9055455"/>
          <a:ext cx="2083489" cy="576436"/>
        </a:xfrm>
        <a:prstGeom prst="rect">
          <a:avLst/>
        </a:prstGeom>
        <a:solidFill>
          <a:srgbClr val="FF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・工事連絡書などは適宜返却。</a:t>
          </a:r>
          <a:endParaRPr kumimoji="1" lang="en-US" altLang="ja-JP" sz="900"/>
        </a:p>
        <a:p>
          <a:pPr algn="l"/>
          <a:r>
            <a:rPr kumimoji="1" lang="ja-JP" altLang="en-US" sz="900"/>
            <a:t>・承諾済み書類は現場で保管。</a:t>
          </a:r>
        </a:p>
      </xdr:txBody>
    </xdr:sp>
    <xdr:clientData/>
  </xdr:twoCellAnchor>
  <xdr:twoCellAnchor editAs="absolute">
    <xdr:from>
      <xdr:col>6</xdr:col>
      <xdr:colOff>882629</xdr:colOff>
      <xdr:row>45</xdr:row>
      <xdr:rowOff>114132</xdr:rowOff>
    </xdr:from>
    <xdr:to>
      <xdr:col>7</xdr:col>
      <xdr:colOff>1488183</xdr:colOff>
      <xdr:row>51</xdr:row>
      <xdr:rowOff>99542</xdr:rowOff>
    </xdr:to>
    <xdr:cxnSp macro="">
      <xdr:nvCxnSpPr>
        <xdr:cNvPr id="1096" name="直線矢印コネクタ 1095"/>
        <xdr:cNvCxnSpPr/>
      </xdr:nvCxnSpPr>
      <xdr:spPr>
        <a:xfrm>
          <a:off x="3498554" y="7662892"/>
          <a:ext cx="3017860" cy="1001574"/>
        </a:xfrm>
        <a:prstGeom prst="straightConnector1">
          <a:avLst/>
        </a:prstGeom>
        <a:ln>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281536</xdr:colOff>
      <xdr:row>41</xdr:row>
      <xdr:rowOff>21148</xdr:rowOff>
    </xdr:from>
    <xdr:to>
      <xdr:col>6</xdr:col>
      <xdr:colOff>1141227</xdr:colOff>
      <xdr:row>48</xdr:row>
      <xdr:rowOff>79541</xdr:rowOff>
    </xdr:to>
    <xdr:sp macro="" textlink="">
      <xdr:nvSpPr>
        <xdr:cNvPr id="210" name="正方形/長方形 209"/>
        <xdr:cNvSpPr/>
      </xdr:nvSpPr>
      <xdr:spPr>
        <a:xfrm>
          <a:off x="2894699" y="6933275"/>
          <a:ext cx="857323" cy="1258225"/>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書類</a:t>
          </a:r>
          <a:r>
            <a:rPr kumimoji="1" lang="en-US" altLang="ja-JP" sz="900">
              <a:solidFill>
                <a:sysClr val="windowText" lastClr="000000"/>
              </a:solidFill>
            </a:rPr>
            <a:t>A(</a:t>
          </a:r>
          <a:r>
            <a:rPr kumimoji="1" lang="ja-JP" altLang="en-US" sz="900">
              <a:solidFill>
                <a:sysClr val="windowText" lastClr="000000"/>
              </a:solidFill>
            </a:rPr>
            <a:t>本紙</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editAs="absolute">
    <xdr:from>
      <xdr:col>7</xdr:col>
      <xdr:colOff>458442</xdr:colOff>
      <xdr:row>50</xdr:row>
      <xdr:rowOff>111608</xdr:rowOff>
    </xdr:from>
    <xdr:to>
      <xdr:col>7</xdr:col>
      <xdr:colOff>974104</xdr:colOff>
      <xdr:row>53</xdr:row>
      <xdr:rowOff>101922</xdr:rowOff>
    </xdr:to>
    <xdr:cxnSp macro="">
      <xdr:nvCxnSpPr>
        <xdr:cNvPr id="1100" name="直線コネクタ 1099"/>
        <xdr:cNvCxnSpPr>
          <a:stCxn id="1095" idx="0"/>
        </xdr:cNvCxnSpPr>
      </xdr:nvCxnSpPr>
      <xdr:spPr>
        <a:xfrm flipV="1">
          <a:off x="5587655" y="8555521"/>
          <a:ext cx="516213" cy="499934"/>
        </a:xfrm>
        <a:prstGeom prst="line">
          <a:avLst/>
        </a:prstGeom>
        <a:ln w="3175">
          <a:solidFill>
            <a:schemeClr val="tx1"/>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1811015</xdr:colOff>
      <xdr:row>57</xdr:row>
      <xdr:rowOff>130963</xdr:rowOff>
    </xdr:from>
    <xdr:to>
      <xdr:col>7</xdr:col>
      <xdr:colOff>1497402</xdr:colOff>
      <xdr:row>60</xdr:row>
      <xdr:rowOff>79871</xdr:rowOff>
    </xdr:to>
    <xdr:sp macro="" textlink="">
      <xdr:nvSpPr>
        <xdr:cNvPr id="1102" name="テキスト ボックス 1101"/>
        <xdr:cNvSpPr txBox="1"/>
      </xdr:nvSpPr>
      <xdr:spPr>
        <a:xfrm>
          <a:off x="4513838" y="9824722"/>
          <a:ext cx="2100084" cy="475240"/>
        </a:xfrm>
        <a:prstGeom prst="rect">
          <a:avLst/>
        </a:prstGeom>
        <a:solidFill>
          <a:srgbClr val="FF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・着工時点でキングファイル等を</a:t>
          </a:r>
          <a:endParaRPr kumimoji="1" lang="en-US" altLang="ja-JP" sz="900"/>
        </a:p>
        <a:p>
          <a:pPr algn="l"/>
          <a:r>
            <a:rPr kumimoji="1" lang="ja-JP" altLang="en-US" sz="900"/>
            <a:t>　作成しておき適宜書類を整理する。</a:t>
          </a:r>
        </a:p>
      </xdr:txBody>
    </xdr:sp>
    <xdr:clientData/>
  </xdr:twoCellAnchor>
  <xdr:twoCellAnchor editAs="absolute">
    <xdr:from>
      <xdr:col>7</xdr:col>
      <xdr:colOff>1603830</xdr:colOff>
      <xdr:row>44</xdr:row>
      <xdr:rowOff>66952</xdr:rowOff>
    </xdr:from>
    <xdr:to>
      <xdr:col>11</xdr:col>
      <xdr:colOff>202957</xdr:colOff>
      <xdr:row>47</xdr:row>
      <xdr:rowOff>30276</xdr:rowOff>
    </xdr:to>
    <xdr:sp macro="" textlink="">
      <xdr:nvSpPr>
        <xdr:cNvPr id="511" name="テキスト ボックス 510"/>
        <xdr:cNvSpPr txBox="1"/>
      </xdr:nvSpPr>
      <xdr:spPr>
        <a:xfrm>
          <a:off x="6736315" y="7501836"/>
          <a:ext cx="2260255" cy="483212"/>
        </a:xfrm>
        <a:prstGeom prst="rect">
          <a:avLst/>
        </a:prstGeom>
        <a:solidFill>
          <a:srgbClr val="FF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・日付空欄で作成の場合は、</a:t>
          </a:r>
          <a:endParaRPr kumimoji="1" lang="en-US" altLang="ja-JP" sz="900"/>
        </a:p>
        <a:p>
          <a:pPr algn="l"/>
          <a:r>
            <a:rPr kumimoji="1" lang="ja-JP" altLang="en-US" sz="900"/>
            <a:t>　提出時に日付を転記する。</a:t>
          </a:r>
        </a:p>
      </xdr:txBody>
    </xdr:sp>
    <xdr:clientData/>
  </xdr:twoCellAnchor>
  <xdr:twoCellAnchor editAs="absolute">
    <xdr:from>
      <xdr:col>7</xdr:col>
      <xdr:colOff>447298</xdr:colOff>
      <xdr:row>60</xdr:row>
      <xdr:rowOff>79637</xdr:rowOff>
    </xdr:from>
    <xdr:to>
      <xdr:col>7</xdr:col>
      <xdr:colOff>1658592</xdr:colOff>
      <xdr:row>63</xdr:row>
      <xdr:rowOff>83241</xdr:rowOff>
    </xdr:to>
    <xdr:cxnSp macro="">
      <xdr:nvCxnSpPr>
        <xdr:cNvPr id="1107" name="直線コネクタ 1106"/>
        <xdr:cNvCxnSpPr>
          <a:stCxn id="1102" idx="2"/>
        </xdr:cNvCxnSpPr>
      </xdr:nvCxnSpPr>
      <xdr:spPr>
        <a:xfrm>
          <a:off x="5563880" y="10299962"/>
          <a:ext cx="1211294" cy="525408"/>
        </a:xfrm>
        <a:prstGeom prst="line">
          <a:avLst/>
        </a:prstGeom>
        <a:ln w="3175">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1721602</xdr:colOff>
      <xdr:row>69</xdr:row>
      <xdr:rowOff>110078</xdr:rowOff>
    </xdr:from>
    <xdr:to>
      <xdr:col>7</xdr:col>
      <xdr:colOff>227352</xdr:colOff>
      <xdr:row>71</xdr:row>
      <xdr:rowOff>80720</xdr:rowOff>
    </xdr:to>
    <xdr:sp macro="" textlink="">
      <xdr:nvSpPr>
        <xdr:cNvPr id="1127" name="正方形/長方形 1126"/>
        <xdr:cNvSpPr/>
      </xdr:nvSpPr>
      <xdr:spPr>
        <a:xfrm>
          <a:off x="4436227" y="11797253"/>
          <a:ext cx="910172" cy="322817"/>
        </a:xfrm>
        <a:prstGeom prst="rect">
          <a:avLst/>
        </a:prstGeom>
        <a:noFill/>
      </xdr:spPr>
      <xdr:txBody>
        <a:bodyPr wrap="none" lIns="91440" tIns="45720" rIns="91440" bIns="45720" anchor="ctr" anchorCtr="1">
          <a:noAutofit/>
          <a:scene3d>
            <a:camera prst="orthographicFront">
              <a:rot lat="19499994" lon="20999979" rev="21299996"/>
            </a:camera>
            <a:lightRig rig="threePt" dir="t"/>
          </a:scene3d>
        </a:bodyPr>
        <a:lstStyle/>
        <a:p>
          <a:pPr algn="ctr"/>
          <a:r>
            <a:rPr lang="ja-JP" altLang="en-US" sz="1050" b="1" cap="none" spc="0">
              <a:ln w="3175">
                <a:noFill/>
                <a:prstDash val="solid"/>
              </a:ln>
              <a:solidFill>
                <a:schemeClr val="tx1"/>
              </a:solidFill>
              <a:effectLst>
                <a:outerShdw blurRad="41275" dist="20320" dir="1800000" algn="tl" rotWithShape="0">
                  <a:srgbClr val="000000">
                    <a:alpha val="40000"/>
                  </a:srgbClr>
                </a:outerShdw>
              </a:effectLst>
              <a:latin typeface="HG丸ｺﾞｼｯｸM-PRO" panose="020F0600000000000000" pitchFamily="50" charset="-128"/>
              <a:ea typeface="HG丸ｺﾞｼｯｸM-PRO" panose="020F0600000000000000" pitchFamily="50" charset="-128"/>
            </a:rPr>
            <a:t>工事書類</a:t>
          </a:r>
        </a:p>
      </xdr:txBody>
    </xdr:sp>
    <xdr:clientData/>
  </xdr:twoCellAnchor>
  <xdr:twoCellAnchor editAs="absolute">
    <xdr:from>
      <xdr:col>1</xdr:col>
      <xdr:colOff>262341</xdr:colOff>
      <xdr:row>38</xdr:row>
      <xdr:rowOff>149673</xdr:rowOff>
    </xdr:from>
    <xdr:to>
      <xdr:col>6</xdr:col>
      <xdr:colOff>1781541</xdr:colOff>
      <xdr:row>38</xdr:row>
      <xdr:rowOff>149673</xdr:rowOff>
    </xdr:to>
    <xdr:cxnSp macro="">
      <xdr:nvCxnSpPr>
        <xdr:cNvPr id="1143" name="直線コネクタ 1142"/>
        <xdr:cNvCxnSpPr/>
      </xdr:nvCxnSpPr>
      <xdr:spPr>
        <a:xfrm flipV="1">
          <a:off x="951615" y="6500887"/>
          <a:ext cx="3442861" cy="501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302572</xdr:colOff>
      <xdr:row>38</xdr:row>
      <xdr:rowOff>23653</xdr:rowOff>
    </xdr:from>
    <xdr:to>
      <xdr:col>6</xdr:col>
      <xdr:colOff>112476</xdr:colOff>
      <xdr:row>39</xdr:row>
      <xdr:rowOff>69769</xdr:rowOff>
    </xdr:to>
    <xdr:sp macro="" textlink="">
      <xdr:nvSpPr>
        <xdr:cNvPr id="509" name="正方形/長方形 508"/>
        <xdr:cNvSpPr/>
      </xdr:nvSpPr>
      <xdr:spPr>
        <a:xfrm>
          <a:off x="1009556" y="6371803"/>
          <a:ext cx="1717128" cy="216776"/>
        </a:xfrm>
        <a:prstGeom prst="rect">
          <a:avLst/>
        </a:prstGeom>
        <a:solidFill>
          <a:schemeClr val="accent6">
            <a:lumMod val="20000"/>
            <a:lumOff val="80000"/>
          </a:schemeClr>
        </a:solid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監督職員（発注者側）</a:t>
          </a:r>
          <a:endParaRPr lang="ja-JP" altLang="ja-JP">
            <a:solidFill>
              <a:sysClr val="windowText" lastClr="000000"/>
            </a:solidFill>
            <a:effectLst/>
          </a:endParaRPr>
        </a:p>
        <a:p>
          <a:pPr algn="ctr"/>
          <a:endParaRPr kumimoji="1" lang="ja-JP" altLang="en-US" sz="1100">
            <a:solidFill>
              <a:sysClr val="windowText" lastClr="000000"/>
            </a:solidFill>
          </a:endParaRPr>
        </a:p>
      </xdr:txBody>
    </xdr:sp>
    <xdr:clientData/>
  </xdr:twoCellAnchor>
  <xdr:twoCellAnchor editAs="absolute">
    <xdr:from>
      <xdr:col>7</xdr:col>
      <xdr:colOff>1209675</xdr:colOff>
      <xdr:row>39</xdr:row>
      <xdr:rowOff>133887</xdr:rowOff>
    </xdr:from>
    <xdr:to>
      <xdr:col>7</xdr:col>
      <xdr:colOff>1599124</xdr:colOff>
      <xdr:row>41</xdr:row>
      <xdr:rowOff>47638</xdr:rowOff>
    </xdr:to>
    <xdr:cxnSp macro="">
      <xdr:nvCxnSpPr>
        <xdr:cNvPr id="1165" name="直線コネクタ 1164"/>
        <xdr:cNvCxnSpPr/>
      </xdr:nvCxnSpPr>
      <xdr:spPr>
        <a:xfrm flipH="1">
          <a:off x="6334125" y="6691850"/>
          <a:ext cx="385016" cy="251875"/>
        </a:xfrm>
        <a:prstGeom prst="line">
          <a:avLst/>
        </a:prstGeom>
        <a:ln w="3175">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2073830</xdr:colOff>
      <xdr:row>42</xdr:row>
      <xdr:rowOff>71146</xdr:rowOff>
    </xdr:from>
    <xdr:to>
      <xdr:col>7</xdr:col>
      <xdr:colOff>462573</xdr:colOff>
      <xdr:row>48</xdr:row>
      <xdr:rowOff>38118</xdr:rowOff>
    </xdr:to>
    <xdr:sp macro="" textlink="">
      <xdr:nvSpPr>
        <xdr:cNvPr id="675" name="正方形/長方形 674"/>
        <xdr:cNvSpPr/>
      </xdr:nvSpPr>
      <xdr:spPr>
        <a:xfrm>
          <a:off x="4788455" y="7138696"/>
          <a:ext cx="802720" cy="995654"/>
        </a:xfrm>
        <a:prstGeom prst="rect">
          <a:avLst/>
        </a:prstGeom>
        <a:solidFill>
          <a:schemeClr val="bg1"/>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工事連絡書</a:t>
          </a:r>
          <a:endParaRPr kumimoji="1" lang="en-US" altLang="ja-JP" sz="900">
            <a:solidFill>
              <a:sysClr val="windowText" lastClr="000000"/>
            </a:solidFill>
          </a:endParaRPr>
        </a:p>
        <a:p>
          <a:pPr algn="l">
            <a:lnSpc>
              <a:spcPts val="900"/>
            </a:lnSpc>
          </a:pPr>
          <a:endParaRPr kumimoji="1" lang="en-US" altLang="ja-JP" sz="900">
            <a:solidFill>
              <a:sysClr val="windowText" lastClr="000000"/>
            </a:solidFill>
          </a:endParaRPr>
        </a:p>
        <a:p>
          <a:pPr algn="l">
            <a:lnSpc>
              <a:spcPts val="900"/>
            </a:lnSpc>
          </a:pPr>
          <a:r>
            <a:rPr kumimoji="1" lang="ja-JP" altLang="en-US" sz="900">
              <a:solidFill>
                <a:sysClr val="windowText" lastClr="000000"/>
              </a:solidFill>
            </a:rPr>
            <a:t>「何月何日提出」の記録となる。</a:t>
          </a:r>
        </a:p>
      </xdr:txBody>
    </xdr:sp>
    <xdr:clientData/>
  </xdr:twoCellAnchor>
  <xdr:twoCellAnchor editAs="absolute">
    <xdr:from>
      <xdr:col>7</xdr:col>
      <xdr:colOff>1575358</xdr:colOff>
      <xdr:row>38</xdr:row>
      <xdr:rowOff>43264</xdr:rowOff>
    </xdr:from>
    <xdr:to>
      <xdr:col>11</xdr:col>
      <xdr:colOff>16733</xdr:colOff>
      <xdr:row>39</xdr:row>
      <xdr:rowOff>119890</xdr:rowOff>
    </xdr:to>
    <xdr:sp macro="" textlink="">
      <xdr:nvSpPr>
        <xdr:cNvPr id="680" name="テキスト ボックス 679"/>
        <xdr:cNvSpPr txBox="1"/>
      </xdr:nvSpPr>
      <xdr:spPr>
        <a:xfrm>
          <a:off x="6704571" y="6425014"/>
          <a:ext cx="2108453" cy="252445"/>
        </a:xfrm>
        <a:prstGeom prst="rect">
          <a:avLst/>
        </a:prstGeom>
        <a:solidFill>
          <a:srgbClr val="FF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・工事連絡書を添付する。</a:t>
          </a:r>
        </a:p>
      </xdr:txBody>
    </xdr:sp>
    <xdr:clientData/>
  </xdr:twoCellAnchor>
  <xdr:twoCellAnchor>
    <xdr:from>
      <xdr:col>13</xdr:col>
      <xdr:colOff>279689</xdr:colOff>
      <xdr:row>1</xdr:row>
      <xdr:rowOff>90055</xdr:rowOff>
    </xdr:from>
    <xdr:to>
      <xdr:col>18</xdr:col>
      <xdr:colOff>460659</xdr:colOff>
      <xdr:row>6</xdr:row>
      <xdr:rowOff>120387</xdr:rowOff>
    </xdr:to>
    <xdr:sp macro="" textlink="">
      <xdr:nvSpPr>
        <xdr:cNvPr id="681" name="テキスト ボックス 680"/>
        <xdr:cNvSpPr txBox="1"/>
      </xdr:nvSpPr>
      <xdr:spPr>
        <a:xfrm>
          <a:off x="10185689" y="328180"/>
          <a:ext cx="5143500" cy="954231"/>
        </a:xfrm>
        <a:prstGeom prst="rect">
          <a:avLst/>
        </a:prstGeom>
        <a:solidFill>
          <a:schemeClr val="lt1"/>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200"/>
            </a:lnSpc>
          </a:pPr>
          <a:r>
            <a:rPr kumimoji="1" lang="ja-JP" altLang="en-US" sz="1800" b="1">
              <a:solidFill>
                <a:srgbClr val="FF0000"/>
              </a:solidFill>
            </a:rPr>
            <a:t>書類の構成を変更</a:t>
          </a:r>
          <a:endParaRPr kumimoji="1" lang="en-US" altLang="ja-JP" sz="1800" b="1">
            <a:solidFill>
              <a:srgbClr val="FF0000"/>
            </a:solidFill>
          </a:endParaRPr>
        </a:p>
        <a:p>
          <a:pPr algn="ctr">
            <a:lnSpc>
              <a:spcPts val="2200"/>
            </a:lnSpc>
          </a:pPr>
          <a:r>
            <a:rPr kumimoji="1" lang="ja-JP" altLang="en-US" sz="1800" b="1">
              <a:solidFill>
                <a:srgbClr val="FF0000"/>
              </a:solidFill>
            </a:rPr>
            <a:t>（書類の収め方、書類一覧の詳細化を図った）</a:t>
          </a:r>
          <a:endParaRPr kumimoji="1" lang="en-US" altLang="ja-JP" sz="1800" b="1">
            <a:solidFill>
              <a:srgbClr val="FF0000"/>
            </a:solidFill>
          </a:endParaRPr>
        </a:p>
      </xdr:txBody>
    </xdr:sp>
    <xdr:clientData fPrintsWithSheet="0"/>
  </xdr:twoCellAnchor>
  <xdr:twoCellAnchor editAs="absolute">
    <xdr:from>
      <xdr:col>6</xdr:col>
      <xdr:colOff>151983</xdr:colOff>
      <xdr:row>48</xdr:row>
      <xdr:rowOff>115335</xdr:rowOff>
    </xdr:from>
    <xdr:to>
      <xdr:col>6</xdr:col>
      <xdr:colOff>704850</xdr:colOff>
      <xdr:row>49</xdr:row>
      <xdr:rowOff>67393</xdr:rowOff>
    </xdr:to>
    <xdr:cxnSp macro="">
      <xdr:nvCxnSpPr>
        <xdr:cNvPr id="539" name="直線コネクタ 538"/>
        <xdr:cNvCxnSpPr>
          <a:stCxn id="542" idx="3"/>
        </xdr:cNvCxnSpPr>
      </xdr:nvCxnSpPr>
      <xdr:spPr>
        <a:xfrm>
          <a:off x="2583757" y="8026883"/>
          <a:ext cx="552867" cy="117710"/>
        </a:xfrm>
        <a:prstGeom prst="line">
          <a:avLst/>
        </a:prstGeom>
        <a:ln w="3175">
          <a:solidFill>
            <a:schemeClr val="tx1"/>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563217</xdr:colOff>
      <xdr:row>46</xdr:row>
      <xdr:rowOff>159028</xdr:rowOff>
    </xdr:from>
    <xdr:to>
      <xdr:col>6</xdr:col>
      <xdr:colOff>151983</xdr:colOff>
      <xdr:row>50</xdr:row>
      <xdr:rowOff>71643</xdr:rowOff>
    </xdr:to>
    <xdr:sp macro="" textlink="">
      <xdr:nvSpPr>
        <xdr:cNvPr id="542" name="テキスト ボックス 541"/>
        <xdr:cNvSpPr txBox="1"/>
      </xdr:nvSpPr>
      <xdr:spPr>
        <a:xfrm>
          <a:off x="563217" y="7739271"/>
          <a:ext cx="2020540" cy="575224"/>
        </a:xfrm>
        <a:prstGeom prst="rect">
          <a:avLst/>
        </a:prstGeom>
        <a:solidFill>
          <a:srgbClr val="FF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・届け、通知、報告書等適宜保管</a:t>
          </a:r>
        </a:p>
      </xdr:txBody>
    </xdr:sp>
    <xdr:clientData/>
  </xdr:twoCellAnchor>
  <xdr:twoCellAnchor editAs="absolute">
    <xdr:from>
      <xdr:col>3</xdr:col>
      <xdr:colOff>287655</xdr:colOff>
      <xdr:row>89</xdr:row>
      <xdr:rowOff>47625</xdr:rowOff>
    </xdr:from>
    <xdr:to>
      <xdr:col>6</xdr:col>
      <xdr:colOff>1109373</xdr:colOff>
      <xdr:row>101</xdr:row>
      <xdr:rowOff>138112</xdr:rowOff>
    </xdr:to>
    <xdr:sp macro="" textlink="">
      <xdr:nvSpPr>
        <xdr:cNvPr id="316" name="正方形/長方形 315"/>
        <xdr:cNvSpPr/>
      </xdr:nvSpPr>
      <xdr:spPr>
        <a:xfrm>
          <a:off x="2219325" y="15173325"/>
          <a:ext cx="1600200" cy="2152650"/>
        </a:xfrm>
        <a:prstGeom prst="rect">
          <a:avLst/>
        </a:prstGeom>
        <a:solidFill>
          <a:schemeClr val="bg1">
            <a:lumMod val="95000"/>
          </a:schemeClr>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r>
            <a:rPr kumimoji="1" lang="ja-JP" altLang="en-US" sz="700">
              <a:solidFill>
                <a:sysClr val="windowText" lastClr="000000"/>
              </a:solidFill>
            </a:rPr>
            <a:t>平成○○年度</a:t>
          </a:r>
          <a:endParaRPr kumimoji="1" lang="en-US" altLang="ja-JP" sz="700">
            <a:solidFill>
              <a:sysClr val="windowText" lastClr="000000"/>
            </a:solidFill>
          </a:endParaRPr>
        </a:p>
        <a:p>
          <a:pPr algn="l"/>
          <a:r>
            <a:rPr kumimoji="1" lang="ja-JP" altLang="en-US" sz="700">
              <a:solidFill>
                <a:sysClr val="windowText" lastClr="000000"/>
              </a:solidFill>
            </a:rPr>
            <a:t>　　○○高専○○棟改修工事</a:t>
          </a:r>
          <a:endParaRPr kumimoji="1" lang="en-US" altLang="ja-JP" sz="700">
            <a:solidFill>
              <a:sysClr val="windowText" lastClr="000000"/>
            </a:solidFill>
          </a:endParaRPr>
        </a:p>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r>
            <a:rPr kumimoji="1" lang="ja-JP" altLang="en-US" sz="700">
              <a:solidFill>
                <a:sysClr val="windowText" lastClr="000000"/>
              </a:solidFill>
            </a:rPr>
            <a:t>　　　　　　　　設計図</a:t>
          </a:r>
          <a:endParaRPr kumimoji="1" lang="en-US" altLang="ja-JP" sz="700">
            <a:solidFill>
              <a:sysClr val="windowText" lastClr="000000"/>
            </a:solidFill>
          </a:endParaRPr>
        </a:p>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r>
            <a:rPr kumimoji="1" lang="ja-JP" altLang="en-US" sz="700">
              <a:solidFill>
                <a:sysClr val="windowText" lastClr="000000"/>
              </a:solidFill>
            </a:rPr>
            <a:t>　　着  工  日：平成○年○月○日</a:t>
          </a:r>
          <a:endParaRPr kumimoji="1" lang="en-US" altLang="ja-JP" sz="700">
            <a:solidFill>
              <a:sysClr val="windowText" lastClr="000000"/>
            </a:solidFill>
          </a:endParaRPr>
        </a:p>
        <a:p>
          <a:pPr algn="l"/>
          <a:r>
            <a:rPr kumimoji="1" lang="ja-JP" altLang="en-US" sz="700">
              <a:solidFill>
                <a:sysClr val="windowText" lastClr="000000"/>
              </a:solidFill>
            </a:rPr>
            <a:t>　　完成期限：平成○年○月○日</a:t>
          </a:r>
          <a:endParaRPr kumimoji="1" lang="en-US" altLang="ja-JP" sz="700">
            <a:solidFill>
              <a:sysClr val="windowText" lastClr="000000"/>
            </a:solidFill>
          </a:endParaRPr>
        </a:p>
        <a:p>
          <a:pPr algn="l"/>
          <a:endParaRPr kumimoji="1" lang="en-US" altLang="ja-JP" sz="700">
            <a:solidFill>
              <a:sysClr val="windowText" lastClr="000000"/>
            </a:solidFill>
          </a:endParaRPr>
        </a:p>
        <a:p>
          <a:pPr algn="l"/>
          <a:r>
            <a:rPr kumimoji="1" lang="ja-JP" altLang="en-US" sz="700">
              <a:solidFill>
                <a:sysClr val="windowText" lastClr="000000"/>
              </a:solidFill>
            </a:rPr>
            <a:t>　　施  工  者：○○社</a:t>
          </a:r>
        </a:p>
      </xdr:txBody>
    </xdr:sp>
    <xdr:clientData/>
  </xdr:twoCellAnchor>
  <xdr:twoCellAnchor editAs="absolute">
    <xdr:from>
      <xdr:col>2</xdr:col>
      <xdr:colOff>366713</xdr:colOff>
      <xdr:row>89</xdr:row>
      <xdr:rowOff>85725</xdr:rowOff>
    </xdr:from>
    <xdr:to>
      <xdr:col>2</xdr:col>
      <xdr:colOff>590344</xdr:colOff>
      <xdr:row>102</xdr:row>
      <xdr:rowOff>4769</xdr:rowOff>
    </xdr:to>
    <xdr:sp macro="" textlink="">
      <xdr:nvSpPr>
        <xdr:cNvPr id="317" name="正方形/長方形 316"/>
        <xdr:cNvSpPr/>
      </xdr:nvSpPr>
      <xdr:spPr>
        <a:xfrm>
          <a:off x="1390651" y="15211425"/>
          <a:ext cx="228600" cy="2152650"/>
        </a:xfrm>
        <a:prstGeom prst="rect">
          <a:avLst/>
        </a:prstGeom>
        <a:solidFill>
          <a:schemeClr val="bg1">
            <a:lumMod val="95000"/>
          </a:schemeClr>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700">
              <a:solidFill>
                <a:sysClr val="windowText" lastClr="000000"/>
              </a:solidFill>
            </a:rPr>
            <a:t>　平成○年度</a:t>
          </a:r>
          <a:r>
            <a:rPr kumimoji="1" lang="ja-JP" altLang="en-US" sz="700" baseline="0">
              <a:solidFill>
                <a:sysClr val="windowText" lastClr="000000"/>
              </a:solidFill>
            </a:rPr>
            <a:t> </a:t>
          </a:r>
          <a:r>
            <a:rPr kumimoji="1" lang="ja-JP" altLang="en-US" sz="700">
              <a:solidFill>
                <a:sysClr val="windowText" lastClr="000000"/>
              </a:solidFill>
            </a:rPr>
            <a:t>○○高専○○棟改修工事　　設計図</a:t>
          </a:r>
          <a:endParaRPr kumimoji="1" lang="en-US" altLang="ja-JP" sz="700">
            <a:solidFill>
              <a:sysClr val="windowText" lastClr="000000"/>
            </a:solidFill>
          </a:endParaRPr>
        </a:p>
      </xdr:txBody>
    </xdr:sp>
    <xdr:clientData/>
  </xdr:twoCellAnchor>
  <xdr:twoCellAnchor>
    <xdr:from>
      <xdr:col>2</xdr:col>
      <xdr:colOff>261937</xdr:colOff>
      <xdr:row>87</xdr:row>
      <xdr:rowOff>9525</xdr:rowOff>
    </xdr:from>
    <xdr:to>
      <xdr:col>2</xdr:col>
      <xdr:colOff>897365</xdr:colOff>
      <xdr:row>88</xdr:row>
      <xdr:rowOff>81187</xdr:rowOff>
    </xdr:to>
    <xdr:sp macro="" textlink="">
      <xdr:nvSpPr>
        <xdr:cNvPr id="318" name="テキスト ボックス 317"/>
        <xdr:cNvSpPr txBox="1"/>
      </xdr:nvSpPr>
      <xdr:spPr>
        <a:xfrm>
          <a:off x="1285875" y="14859000"/>
          <a:ext cx="638175" cy="238125"/>
        </a:xfrm>
        <a:prstGeom prst="rect">
          <a:avLst/>
        </a:prstGeom>
        <a:solidFill>
          <a:schemeClr val="lt1"/>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kumimoji="1" lang="ja-JP" altLang="en-US" sz="1100"/>
            <a:t>背文字</a:t>
          </a:r>
        </a:p>
      </xdr:txBody>
    </xdr:sp>
    <xdr:clientData/>
  </xdr:twoCellAnchor>
  <xdr:twoCellAnchor>
    <xdr:from>
      <xdr:col>3</xdr:col>
      <xdr:colOff>257175</xdr:colOff>
      <xdr:row>87</xdr:row>
      <xdr:rowOff>19050</xdr:rowOff>
    </xdr:from>
    <xdr:to>
      <xdr:col>6</xdr:col>
      <xdr:colOff>161883</xdr:colOff>
      <xdr:row>88</xdr:row>
      <xdr:rowOff>90712</xdr:rowOff>
    </xdr:to>
    <xdr:sp macro="" textlink="">
      <xdr:nvSpPr>
        <xdr:cNvPr id="322" name="テキスト ボックス 321"/>
        <xdr:cNvSpPr txBox="1"/>
      </xdr:nvSpPr>
      <xdr:spPr>
        <a:xfrm>
          <a:off x="2181225" y="14868525"/>
          <a:ext cx="638175" cy="238125"/>
        </a:xfrm>
        <a:prstGeom prst="rect">
          <a:avLst/>
        </a:prstGeom>
        <a:solidFill>
          <a:schemeClr val="lt1"/>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表紙</a:t>
          </a:r>
        </a:p>
      </xdr:txBody>
    </xdr:sp>
    <xdr:clientData/>
  </xdr:twoCellAnchor>
  <xdr:twoCellAnchor editAs="oneCell">
    <xdr:from>
      <xdr:col>4</xdr:col>
      <xdr:colOff>76200</xdr:colOff>
      <xdr:row>143</xdr:row>
      <xdr:rowOff>91030</xdr:rowOff>
    </xdr:from>
    <xdr:to>
      <xdr:col>6</xdr:col>
      <xdr:colOff>1206198</xdr:colOff>
      <xdr:row>156</xdr:row>
      <xdr:rowOff>95250</xdr:rowOff>
    </xdr:to>
    <xdr:sp macro="" textlink="">
      <xdr:nvSpPr>
        <xdr:cNvPr id="326" name="正方形/長方形 325"/>
        <xdr:cNvSpPr/>
      </xdr:nvSpPr>
      <xdr:spPr>
        <a:xfrm>
          <a:off x="2324100" y="25103680"/>
          <a:ext cx="1587198" cy="2233069"/>
        </a:xfrm>
        <a:prstGeom prst="rect">
          <a:avLst/>
        </a:prstGeom>
        <a:solidFill>
          <a:schemeClr val="bg1">
            <a:lumMod val="95000"/>
          </a:schemeClr>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r>
            <a:rPr kumimoji="1" lang="ja-JP" altLang="en-US" sz="700">
              <a:solidFill>
                <a:sysClr val="windowText" lastClr="000000"/>
              </a:solidFill>
            </a:rPr>
            <a:t>平成○○年度</a:t>
          </a:r>
          <a:endParaRPr kumimoji="1" lang="en-US" altLang="ja-JP" sz="700">
            <a:solidFill>
              <a:sysClr val="windowText" lastClr="000000"/>
            </a:solidFill>
          </a:endParaRPr>
        </a:p>
        <a:p>
          <a:pPr algn="l"/>
          <a:r>
            <a:rPr kumimoji="1" lang="ja-JP" altLang="en-US" sz="700">
              <a:solidFill>
                <a:sysClr val="windowText" lastClr="000000"/>
              </a:solidFill>
            </a:rPr>
            <a:t>　　○○高専○○棟改修工事</a:t>
          </a:r>
          <a:endParaRPr kumimoji="1" lang="en-US" altLang="ja-JP" sz="700">
            <a:solidFill>
              <a:sysClr val="windowText" lastClr="000000"/>
            </a:solidFill>
          </a:endParaRPr>
        </a:p>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r>
            <a:rPr kumimoji="1" lang="ja-JP" altLang="en-US" sz="700">
              <a:solidFill>
                <a:sysClr val="windowText" lastClr="000000"/>
              </a:solidFill>
            </a:rPr>
            <a:t>　　　　　　　　完成図</a:t>
          </a:r>
          <a:endParaRPr kumimoji="1" lang="en-US" altLang="ja-JP" sz="700">
            <a:solidFill>
              <a:sysClr val="windowText" lastClr="000000"/>
            </a:solidFill>
          </a:endParaRPr>
        </a:p>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endParaRPr kumimoji="1" lang="en-US" altLang="ja-JP" sz="700">
            <a:solidFill>
              <a:sysClr val="windowText" lastClr="000000"/>
            </a:solidFill>
          </a:endParaRPr>
        </a:p>
        <a:p>
          <a:pPr algn="l"/>
          <a:r>
            <a:rPr kumimoji="1" lang="ja-JP" altLang="en-US" sz="700">
              <a:solidFill>
                <a:sysClr val="windowText" lastClr="000000"/>
              </a:solidFill>
            </a:rPr>
            <a:t>　　完成年月：平成○年○月</a:t>
          </a:r>
          <a:endParaRPr kumimoji="1" lang="en-US" altLang="ja-JP" sz="700">
            <a:solidFill>
              <a:sysClr val="windowText" lastClr="000000"/>
            </a:solidFill>
          </a:endParaRPr>
        </a:p>
        <a:p>
          <a:pPr algn="l"/>
          <a:endParaRPr kumimoji="1" lang="en-US" altLang="ja-JP" sz="700">
            <a:solidFill>
              <a:sysClr val="windowText" lastClr="000000"/>
            </a:solidFill>
          </a:endParaRPr>
        </a:p>
        <a:p>
          <a:pPr algn="l"/>
          <a:r>
            <a:rPr kumimoji="1" lang="ja-JP" altLang="en-US" sz="700">
              <a:solidFill>
                <a:sysClr val="windowText" lastClr="000000"/>
              </a:solidFill>
            </a:rPr>
            <a:t>　　施  工  者：○○社</a:t>
          </a:r>
        </a:p>
      </xdr:txBody>
    </xdr:sp>
    <xdr:clientData/>
  </xdr:twoCellAnchor>
  <xdr:twoCellAnchor editAs="oneCell">
    <xdr:from>
      <xdr:col>2</xdr:col>
      <xdr:colOff>420523</xdr:colOff>
      <xdr:row>143</xdr:row>
      <xdr:rowOff>17649</xdr:rowOff>
    </xdr:from>
    <xdr:to>
      <xdr:col>2</xdr:col>
      <xdr:colOff>628651</xdr:colOff>
      <xdr:row>156</xdr:row>
      <xdr:rowOff>66676</xdr:rowOff>
    </xdr:to>
    <xdr:sp macro="" textlink="">
      <xdr:nvSpPr>
        <xdr:cNvPr id="328" name="正方形/長方形 327"/>
        <xdr:cNvSpPr/>
      </xdr:nvSpPr>
      <xdr:spPr>
        <a:xfrm>
          <a:off x="1449223" y="25030299"/>
          <a:ext cx="208128" cy="2277876"/>
        </a:xfrm>
        <a:prstGeom prst="rect">
          <a:avLst/>
        </a:prstGeom>
        <a:solidFill>
          <a:schemeClr val="bg1">
            <a:lumMod val="95000"/>
          </a:schemeClr>
        </a:solidFill>
        <a:ln w="31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700">
              <a:solidFill>
                <a:sysClr val="windowText" lastClr="000000"/>
              </a:solidFill>
            </a:rPr>
            <a:t>　平成○年度　○○高専○○棟改修工事　　　完成図</a:t>
          </a:r>
          <a:endParaRPr kumimoji="1" lang="en-US" altLang="ja-JP" sz="700">
            <a:solidFill>
              <a:sysClr val="windowText" lastClr="000000"/>
            </a:solidFill>
          </a:endParaRPr>
        </a:p>
      </xdr:txBody>
    </xdr:sp>
    <xdr:clientData/>
  </xdr:twoCellAnchor>
  <xdr:twoCellAnchor>
    <xdr:from>
      <xdr:col>2</xdr:col>
      <xdr:colOff>171449</xdr:colOff>
      <xdr:row>140</xdr:row>
      <xdr:rowOff>119062</xdr:rowOff>
    </xdr:from>
    <xdr:to>
      <xdr:col>3</xdr:col>
      <xdr:colOff>123824</xdr:colOff>
      <xdr:row>142</xdr:row>
      <xdr:rowOff>18883</xdr:rowOff>
    </xdr:to>
    <xdr:sp macro="" textlink="">
      <xdr:nvSpPr>
        <xdr:cNvPr id="330" name="テキスト ボックス 329"/>
        <xdr:cNvSpPr txBox="1"/>
      </xdr:nvSpPr>
      <xdr:spPr>
        <a:xfrm flipH="1">
          <a:off x="1200149" y="22655212"/>
          <a:ext cx="847725" cy="242721"/>
        </a:xfrm>
        <a:prstGeom prst="rect">
          <a:avLst/>
        </a:prstGeom>
        <a:solidFill>
          <a:schemeClr val="lt1"/>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1100"/>
            <a:t>背文字</a:t>
          </a:r>
        </a:p>
      </xdr:txBody>
    </xdr:sp>
    <xdr:clientData/>
  </xdr:twoCellAnchor>
  <xdr:twoCellAnchor>
    <xdr:from>
      <xdr:col>6</xdr:col>
      <xdr:colOff>2042963</xdr:colOff>
      <xdr:row>84</xdr:row>
      <xdr:rowOff>85726</xdr:rowOff>
    </xdr:from>
    <xdr:to>
      <xdr:col>11</xdr:col>
      <xdr:colOff>131884</xdr:colOff>
      <xdr:row>102</xdr:row>
      <xdr:rowOff>146539</xdr:rowOff>
    </xdr:to>
    <xdr:sp macro="" textlink="">
      <xdr:nvSpPr>
        <xdr:cNvPr id="333" name="テキスト ボックス 332"/>
        <xdr:cNvSpPr txBox="1"/>
      </xdr:nvSpPr>
      <xdr:spPr>
        <a:xfrm>
          <a:off x="4748063" y="14354176"/>
          <a:ext cx="4175396" cy="3118338"/>
        </a:xfrm>
        <a:prstGeom prst="rect">
          <a:avLst/>
        </a:prstGeom>
        <a:solidFill>
          <a:srgbClr val="FFFFCC"/>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現場説明書３頁、「（４）工事写真等その他」に基づく製本制作時の表紙、背文字体裁について参考とする。</a:t>
          </a:r>
          <a:endParaRPr kumimoji="1" lang="en-US" altLang="ja-JP" sz="1100"/>
        </a:p>
        <a:p>
          <a:pPr algn="l"/>
          <a:r>
            <a:rPr kumimoji="1" lang="ja-JP" altLang="en-US" sz="1100"/>
            <a:t>図面枚数が少なく背文字を入れる幅がない場合は、厚紙などで幅を確保し背文字が入るよう工夫する。</a:t>
          </a:r>
          <a:endParaRPr kumimoji="1" lang="en-US" altLang="ja-JP" sz="1100"/>
        </a:p>
        <a:p>
          <a:pPr algn="l">
            <a:lnSpc>
              <a:spcPts val="1300"/>
            </a:lnSpc>
          </a:pPr>
          <a:r>
            <a:rPr kumimoji="1" lang="ja-JP" altLang="en-US" sz="1100"/>
            <a:t>表紙の色については、発注者に確認する。</a:t>
          </a:r>
          <a:endParaRPr kumimoji="1" lang="en-US" altLang="ja-JP" sz="1100"/>
        </a:p>
        <a:p>
          <a:pPr algn="l">
            <a:lnSpc>
              <a:spcPts val="1300"/>
            </a:lnSpc>
          </a:pPr>
          <a:endParaRPr kumimoji="1" lang="en-US" altLang="ja-JP" sz="1100"/>
        </a:p>
        <a:p>
          <a:pPr algn="l">
            <a:lnSpc>
              <a:spcPts val="1300"/>
            </a:lnSpc>
          </a:pPr>
          <a:r>
            <a:rPr kumimoji="1" lang="ja-JP" altLang="en-US" sz="1100"/>
            <a:t>製本へ綴じる内容及び順序は下とする。</a:t>
          </a:r>
          <a:endParaRPr kumimoji="1" lang="en-US" altLang="ja-JP" sz="1100"/>
        </a:p>
        <a:p>
          <a:pPr algn="l">
            <a:lnSpc>
              <a:spcPts val="1300"/>
            </a:lnSpc>
          </a:pPr>
          <a:r>
            <a:rPr kumimoji="1" lang="ja-JP" altLang="en-US" sz="1100"/>
            <a:t>１．契約書</a:t>
          </a:r>
          <a:endParaRPr kumimoji="1" lang="en-US" altLang="ja-JP" sz="1100"/>
        </a:p>
        <a:p>
          <a:pPr algn="l">
            <a:lnSpc>
              <a:spcPts val="1300"/>
            </a:lnSpc>
          </a:pPr>
          <a:r>
            <a:rPr kumimoji="1" lang="ja-JP" altLang="en-US" sz="1100"/>
            <a:t>２．質疑回答書（質疑なしの場合も含む）</a:t>
          </a:r>
          <a:endParaRPr kumimoji="1" lang="en-US" altLang="ja-JP" sz="1100"/>
        </a:p>
        <a:p>
          <a:pPr algn="l">
            <a:lnSpc>
              <a:spcPts val="1300"/>
            </a:lnSpc>
          </a:pPr>
          <a:r>
            <a:rPr kumimoji="1" lang="ja-JP" altLang="en-US" sz="1100"/>
            <a:t>３．現場説明書及び別図</a:t>
          </a:r>
          <a:endParaRPr kumimoji="1" lang="en-US" altLang="ja-JP" sz="1100"/>
        </a:p>
        <a:p>
          <a:pPr algn="l">
            <a:lnSpc>
              <a:spcPts val="1300"/>
            </a:lnSpc>
          </a:pPr>
          <a:r>
            <a:rPr kumimoji="1" lang="ja-JP" altLang="en-US" sz="1100"/>
            <a:t>４．特記仕様書を含む発注図</a:t>
          </a:r>
          <a:endParaRPr kumimoji="1" lang="en-US" altLang="ja-JP" sz="1100"/>
        </a:p>
        <a:p>
          <a:pPr algn="l">
            <a:lnSpc>
              <a:spcPts val="1300"/>
            </a:lnSpc>
          </a:pPr>
          <a:endParaRPr kumimoji="1" lang="en-US" altLang="ja-JP" sz="1100"/>
        </a:p>
        <a:p>
          <a:pPr algn="l">
            <a:lnSpc>
              <a:spcPts val="1300"/>
            </a:lnSpc>
          </a:pPr>
          <a:r>
            <a:rPr kumimoji="1" lang="ja-JP" altLang="en-US" sz="1100"/>
            <a:t>製本作成時に</a:t>
          </a:r>
          <a:r>
            <a:rPr kumimoji="1" lang="ja-JP" altLang="ja-JP" sz="1100">
              <a:solidFill>
                <a:schemeClr val="dk1"/>
              </a:solidFill>
              <a:effectLst/>
              <a:latin typeface="+mn-lt"/>
              <a:ea typeface="+mn-ea"/>
              <a:cs typeface="+mn-cs"/>
            </a:rPr>
            <a:t>発注図を</a:t>
          </a:r>
          <a:r>
            <a:rPr kumimoji="1" lang="ja-JP" altLang="en-US" sz="1100">
              <a:solidFill>
                <a:schemeClr val="dk1"/>
              </a:solidFill>
              <a:effectLst/>
              <a:latin typeface="+mn-lt"/>
              <a:ea typeface="+mn-ea"/>
              <a:cs typeface="+mn-cs"/>
            </a:rPr>
            <a:t>データ化</a:t>
          </a:r>
          <a:r>
            <a:rPr kumimoji="1" lang="ja-JP" altLang="en-US" sz="1100"/>
            <a:t>する場合、そのデータを完成時の提出電子媒体に含めて貰いたい（協議）</a:t>
          </a:r>
        </a:p>
      </xdr:txBody>
    </xdr:sp>
    <xdr:clientData/>
  </xdr:twoCellAnchor>
  <xdr:twoCellAnchor>
    <xdr:from>
      <xdr:col>6</xdr:col>
      <xdr:colOff>2114550</xdr:colOff>
      <xdr:row>143</xdr:row>
      <xdr:rowOff>38100</xdr:rowOff>
    </xdr:from>
    <xdr:to>
      <xdr:col>11</xdr:col>
      <xdr:colOff>180132</xdr:colOff>
      <xdr:row>154</xdr:row>
      <xdr:rowOff>31937</xdr:rowOff>
    </xdr:to>
    <xdr:sp macro="" textlink="">
      <xdr:nvSpPr>
        <xdr:cNvPr id="334" name="テキスト ボックス 333"/>
        <xdr:cNvSpPr txBox="1"/>
      </xdr:nvSpPr>
      <xdr:spPr>
        <a:xfrm>
          <a:off x="4772025" y="23088600"/>
          <a:ext cx="4152057" cy="1879787"/>
        </a:xfrm>
        <a:prstGeom prst="rect">
          <a:avLst/>
        </a:prstGeom>
        <a:solidFill>
          <a:srgbClr val="FFFFCC"/>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1100"/>
            <a:t>特記仕様書「完成時の提出」に</a:t>
          </a:r>
          <a:r>
            <a:rPr kumimoji="1" lang="ja-JP" altLang="en-US" sz="1100">
              <a:solidFill>
                <a:schemeClr val="dk1"/>
              </a:solidFill>
              <a:latin typeface="+mn-lt"/>
              <a:ea typeface="+mn-ea"/>
              <a:cs typeface="+mn-cs"/>
            </a:rPr>
            <a:t>基づく製本制作時の表紙、背文字体裁について参考とする。</a:t>
          </a:r>
          <a:endParaRPr kumimoji="1" lang="en-US" altLang="ja-JP" sz="1100"/>
        </a:p>
        <a:p>
          <a:pPr algn="l">
            <a:lnSpc>
              <a:spcPts val="1300"/>
            </a:lnSpc>
          </a:pPr>
          <a:r>
            <a:rPr kumimoji="1" lang="ja-JP" altLang="en-US" sz="1100"/>
            <a:t>図面枚数が少なく背文字が入らない場合は、設計製本と同様に厚紙を入れて幅を作るなどして工夫する。表紙の色については学校と協議。</a:t>
          </a:r>
          <a:endParaRPr kumimoji="1" lang="en-US" altLang="ja-JP" sz="1100"/>
        </a:p>
        <a:p>
          <a:pPr algn="l">
            <a:lnSpc>
              <a:spcPts val="1000"/>
            </a:lnSpc>
          </a:pPr>
          <a:r>
            <a:rPr kumimoji="1" lang="ja-JP" altLang="en-US" sz="1100"/>
            <a:t>下検査または完成検査時に完成図面の確認ができること。</a:t>
          </a:r>
          <a:endParaRPr kumimoji="1" lang="en-US" altLang="ja-JP" sz="1100"/>
        </a:p>
        <a:p>
          <a:pPr algn="l">
            <a:lnSpc>
              <a:spcPts val="1000"/>
            </a:lnSpc>
          </a:pPr>
          <a:r>
            <a:rPr kumimoji="1" lang="ja-JP" altLang="en-US" sz="1100"/>
            <a:t>製本が長持ちするように表紙をラミネート加工とする。</a:t>
          </a:r>
        </a:p>
      </xdr:txBody>
    </xdr:sp>
    <xdr:clientData/>
  </xdr:twoCellAnchor>
  <xdr:twoCellAnchor>
    <xdr:from>
      <xdr:col>6</xdr:col>
      <xdr:colOff>1211036</xdr:colOff>
      <xdr:row>86</xdr:row>
      <xdr:rowOff>108858</xdr:rowOff>
    </xdr:from>
    <xdr:to>
      <xdr:col>6</xdr:col>
      <xdr:colOff>1918607</xdr:colOff>
      <xdr:row>102</xdr:row>
      <xdr:rowOff>122464</xdr:rowOff>
    </xdr:to>
    <xdr:sp macro="" textlink="">
      <xdr:nvSpPr>
        <xdr:cNvPr id="395" name="右中かっこ 394"/>
        <xdr:cNvSpPr/>
      </xdr:nvSpPr>
      <xdr:spPr>
        <a:xfrm>
          <a:off x="3850822" y="15144751"/>
          <a:ext cx="707571" cy="2803070"/>
        </a:xfrm>
        <a:prstGeom prst="rightBrace">
          <a:avLst>
            <a:gd name="adj1" fmla="val 48718"/>
            <a:gd name="adj2" fmla="val 4264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6</xdr:col>
      <xdr:colOff>1238250</xdr:colOff>
      <xdr:row>140</xdr:row>
      <xdr:rowOff>152400</xdr:rowOff>
    </xdr:from>
    <xdr:to>
      <xdr:col>6</xdr:col>
      <xdr:colOff>1945821</xdr:colOff>
      <xdr:row>156</xdr:row>
      <xdr:rowOff>137431</xdr:rowOff>
    </xdr:to>
    <xdr:sp macro="" textlink="">
      <xdr:nvSpPr>
        <xdr:cNvPr id="426" name="右中かっこ 425"/>
        <xdr:cNvSpPr/>
      </xdr:nvSpPr>
      <xdr:spPr>
        <a:xfrm>
          <a:off x="3895725" y="22688550"/>
          <a:ext cx="707571" cy="2728231"/>
        </a:xfrm>
        <a:prstGeom prst="rightBrace">
          <a:avLst>
            <a:gd name="adj1" fmla="val 48718"/>
            <a:gd name="adj2" fmla="val 4264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6</xdr:col>
      <xdr:colOff>10990</xdr:colOff>
      <xdr:row>140</xdr:row>
      <xdr:rowOff>107706</xdr:rowOff>
    </xdr:from>
    <xdr:to>
      <xdr:col>6</xdr:col>
      <xdr:colOff>649123</xdr:colOff>
      <xdr:row>142</xdr:row>
      <xdr:rowOff>10849</xdr:rowOff>
    </xdr:to>
    <xdr:sp macro="" textlink="">
      <xdr:nvSpPr>
        <xdr:cNvPr id="427" name="テキスト ボックス 426"/>
        <xdr:cNvSpPr txBox="1"/>
      </xdr:nvSpPr>
      <xdr:spPr>
        <a:xfrm>
          <a:off x="2721952" y="24330514"/>
          <a:ext cx="638133" cy="240181"/>
        </a:xfrm>
        <a:prstGeom prst="rect">
          <a:avLst/>
        </a:prstGeom>
        <a:solidFill>
          <a:schemeClr val="lt1"/>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表紙</a:t>
          </a:r>
        </a:p>
      </xdr:txBody>
    </xdr:sp>
    <xdr:clientData/>
  </xdr:twoCellAnchor>
  <xdr:twoCellAnchor>
    <xdr:from>
      <xdr:col>13</xdr:col>
      <xdr:colOff>19050</xdr:colOff>
      <xdr:row>119</xdr:row>
      <xdr:rowOff>38100</xdr:rowOff>
    </xdr:from>
    <xdr:to>
      <xdr:col>18</xdr:col>
      <xdr:colOff>704850</xdr:colOff>
      <xdr:row>135</xdr:row>
      <xdr:rowOff>19050</xdr:rowOff>
    </xdr:to>
    <xdr:grpSp>
      <xdr:nvGrpSpPr>
        <xdr:cNvPr id="135516" name="グループ化 5"/>
        <xdr:cNvGrpSpPr>
          <a:grpSpLocks/>
        </xdr:cNvGrpSpPr>
      </xdr:nvGrpSpPr>
      <xdr:grpSpPr bwMode="auto">
        <a:xfrm>
          <a:off x="9965871" y="21292457"/>
          <a:ext cx="6809015" cy="2811236"/>
          <a:chOff x="1019174" y="18847958"/>
          <a:chExt cx="5694584" cy="2677258"/>
        </a:xfrm>
      </xdr:grpSpPr>
      <xdr:grpSp>
        <xdr:nvGrpSpPr>
          <xdr:cNvPr id="135518" name="グループ化 393"/>
          <xdr:cNvGrpSpPr>
            <a:grpSpLocks/>
          </xdr:cNvGrpSpPr>
        </xdr:nvGrpSpPr>
        <xdr:grpSpPr bwMode="auto">
          <a:xfrm>
            <a:off x="1019174" y="18847958"/>
            <a:ext cx="5694584" cy="2677258"/>
            <a:chOff x="1348784" y="19787002"/>
            <a:chExt cx="6930640" cy="3416199"/>
          </a:xfrm>
        </xdr:grpSpPr>
        <xdr:sp macro="" textlink="">
          <xdr:nvSpPr>
            <xdr:cNvPr id="362" name="テキスト ボックス 361"/>
            <xdr:cNvSpPr txBox="1"/>
          </xdr:nvSpPr>
          <xdr:spPr>
            <a:xfrm>
              <a:off x="1348784" y="19787002"/>
              <a:ext cx="6930640" cy="3416199"/>
            </a:xfrm>
            <a:prstGeom prst="rect">
              <a:avLst/>
            </a:prstGeom>
            <a:solidFill>
              <a:schemeClr val="lt1"/>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￥￥○○工事        ￥完成図　　　　　 ￥ＣＡＤ（オリジナル）</a:t>
              </a:r>
              <a:endParaRPr kumimoji="1" lang="en-US" altLang="ja-JP" sz="1100"/>
            </a:p>
            <a:p>
              <a:pPr algn="l"/>
              <a:r>
                <a:rPr kumimoji="1" lang="ja-JP" altLang="en-US" sz="1100"/>
                <a:t>　　　　　　　　　　　　　　　　　　　　　　　￥ＣＡＤ（ＪＷＣ）</a:t>
              </a:r>
              <a:endParaRPr kumimoji="1" lang="en-US" altLang="ja-JP" sz="1100"/>
            </a:p>
            <a:p>
              <a:pPr algn="l"/>
              <a:r>
                <a:rPr kumimoji="1" lang="ja-JP" altLang="en-US" sz="1100"/>
                <a:t>　　　　　　　　　　　　　　　　　　 　　　　  ￥ＰＤＦ（印刷イメージ）</a:t>
              </a:r>
              <a:endParaRPr kumimoji="1" lang="en-US" altLang="ja-JP" sz="1100"/>
            </a:p>
            <a:p>
              <a:pPr algn="l"/>
              <a:endParaRPr kumimoji="1" lang="en-US" altLang="ja-JP" sz="1100"/>
            </a:p>
            <a:p>
              <a:pPr algn="l"/>
              <a:r>
                <a:rPr kumimoji="1" lang="ja-JP" altLang="en-US" sz="1100"/>
                <a:t>　　　　　　　　　　　　￥発注図　　　　　￥ＰＤＦ（製本時データ）</a:t>
              </a:r>
              <a:endParaRPr kumimoji="1" lang="en-US" altLang="ja-JP" sz="1100"/>
            </a:p>
            <a:p>
              <a:pPr algn="l"/>
              <a:r>
                <a:rPr kumimoji="1" lang="ja-JP" altLang="en-US" sz="1100"/>
                <a:t>　　　　　　　　　　　　　　　　　　　　　　　￥ＣＡＤ（ＪＷＣ）</a:t>
              </a:r>
              <a:endParaRPr kumimoji="1" lang="en-US" altLang="ja-JP" sz="1100"/>
            </a:p>
            <a:p>
              <a:pPr algn="l"/>
              <a:endParaRPr kumimoji="1" lang="en-US" altLang="ja-JP" sz="1100"/>
            </a:p>
            <a:p>
              <a:pPr algn="l"/>
              <a:r>
                <a:rPr kumimoji="1" lang="ja-JP" altLang="en-US" sz="1100"/>
                <a:t>　　　　　　　　　　　　￥工事写真　　　　￥工事写真帳（</a:t>
              </a:r>
              <a:r>
                <a:rPr kumimoji="1" lang="en-US" altLang="ja-JP" sz="1100"/>
                <a:t>Excel</a:t>
              </a:r>
              <a:r>
                <a:rPr kumimoji="1" lang="ja-JP" altLang="en-US" sz="1100"/>
                <a:t>データでも可）</a:t>
              </a:r>
              <a:endParaRPr kumimoji="1" lang="en-US" altLang="ja-JP" sz="1100"/>
            </a:p>
            <a:p>
              <a:pPr algn="l"/>
              <a:r>
                <a:rPr kumimoji="1" lang="ja-JP" altLang="en-US" sz="1100"/>
                <a:t>　　　　　　　　　　　　　　　　　　　　　　  </a:t>
              </a:r>
              <a:r>
                <a:rPr kumimoji="1" lang="ja-JP" altLang="en-US" sz="1100" baseline="0"/>
                <a:t>   </a:t>
              </a:r>
              <a:r>
                <a:rPr kumimoji="1" lang="ja-JP" altLang="en-US" sz="1100"/>
                <a:t>￥工事写真画像そのまま（フォルダ分け程度）</a:t>
              </a:r>
              <a:endParaRPr kumimoji="1" lang="en-US" altLang="ja-JP" sz="1100"/>
            </a:p>
            <a:p>
              <a:pPr algn="l"/>
              <a:endParaRPr kumimoji="1" lang="en-US" altLang="ja-JP" sz="1100"/>
            </a:p>
            <a:p>
              <a:pPr algn="l"/>
              <a:r>
                <a:rPr kumimoji="1" lang="ja-JP" altLang="en-US" sz="1100"/>
                <a:t>　　　　　　　　　　　   ￥施工図　　　　　￥</a:t>
              </a:r>
              <a:r>
                <a:rPr kumimoji="1" lang="en-US" altLang="ja-JP" sz="1100"/>
                <a:t>CAD</a:t>
              </a:r>
              <a:r>
                <a:rPr kumimoji="1" lang="ja-JP" altLang="en-US" sz="1100"/>
                <a:t>（オリジナル）</a:t>
              </a:r>
              <a:endParaRPr kumimoji="1" lang="en-US" altLang="ja-JP" sz="1100"/>
            </a:p>
            <a:p>
              <a:pPr algn="l"/>
              <a:r>
                <a:rPr kumimoji="1" lang="ja-JP" altLang="en-US" sz="1100"/>
                <a:t>　　　　　　　　　　　　　　　　　　　　　　　￥</a:t>
              </a:r>
              <a:r>
                <a:rPr kumimoji="1" lang="en-US" altLang="ja-JP" sz="1100"/>
                <a:t>PDF</a:t>
              </a:r>
              <a:r>
                <a:rPr kumimoji="1" lang="ja-JP" altLang="en-US" sz="1100"/>
                <a:t>（承諾スキャンデータ）</a:t>
              </a:r>
              <a:endParaRPr kumimoji="1" lang="en-US" altLang="ja-JP" sz="1100"/>
            </a:p>
            <a:p>
              <a:pPr algn="l"/>
              <a:endParaRPr kumimoji="1" lang="en-US" altLang="ja-JP" sz="1100"/>
            </a:p>
            <a:p>
              <a:pPr algn="l"/>
              <a:r>
                <a:rPr kumimoji="1" lang="ja-JP" altLang="en-US" sz="1100"/>
                <a:t>　　　　　　　　　　　　￥その他　　　　　￥試験成績など　　　</a:t>
              </a:r>
              <a:endParaRPr kumimoji="1" lang="en-US" altLang="ja-JP" sz="1100"/>
            </a:p>
          </xdr:txBody>
        </xdr:sp>
        <xdr:grpSp>
          <xdr:nvGrpSpPr>
            <xdr:cNvPr id="135525" name="グループ化 362"/>
            <xdr:cNvGrpSpPr>
              <a:grpSpLocks/>
            </xdr:cNvGrpSpPr>
          </xdr:nvGrpSpPr>
          <xdr:grpSpPr bwMode="auto">
            <a:xfrm>
              <a:off x="2475481" y="19927124"/>
              <a:ext cx="312447" cy="2935685"/>
              <a:chOff x="3861480" y="19431011"/>
              <a:chExt cx="304911" cy="2981400"/>
            </a:xfrm>
          </xdr:grpSpPr>
          <xdr:cxnSp macro="">
            <xdr:nvCxnSpPr>
              <xdr:cNvPr id="343" name="直線コネクタ 342"/>
              <xdr:cNvCxnSpPr/>
            </xdr:nvCxnSpPr>
            <xdr:spPr>
              <a:xfrm flipV="1">
                <a:off x="3862725" y="19434276"/>
                <a:ext cx="272355"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9" name="直線コネクタ 348"/>
              <xdr:cNvCxnSpPr/>
            </xdr:nvCxnSpPr>
            <xdr:spPr>
              <a:xfrm>
                <a:off x="3987554" y="19446407"/>
                <a:ext cx="11348" cy="297203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6" name="直線コネクタ 355"/>
              <xdr:cNvCxnSpPr/>
            </xdr:nvCxnSpPr>
            <xdr:spPr>
              <a:xfrm>
                <a:off x="3998902" y="21035536"/>
                <a:ext cx="170222"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9" name="直線コネクタ 358"/>
              <xdr:cNvCxnSpPr/>
            </xdr:nvCxnSpPr>
            <xdr:spPr>
              <a:xfrm>
                <a:off x="3998902" y="21702728"/>
                <a:ext cx="170222"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5526" name="グループ化 376"/>
            <xdr:cNvGrpSpPr>
              <a:grpSpLocks/>
            </xdr:cNvGrpSpPr>
          </xdr:nvGrpSpPr>
          <xdr:grpSpPr bwMode="auto">
            <a:xfrm>
              <a:off x="3624170" y="19942275"/>
              <a:ext cx="452756" cy="1122806"/>
              <a:chOff x="3610059" y="20335088"/>
              <a:chExt cx="452756" cy="1153591"/>
            </a:xfrm>
          </xdr:grpSpPr>
          <xdr:cxnSp macro="">
            <xdr:nvCxnSpPr>
              <xdr:cNvPr id="350" name="直線コネクタ 349"/>
              <xdr:cNvCxnSpPr/>
            </xdr:nvCxnSpPr>
            <xdr:spPr>
              <a:xfrm flipV="1">
                <a:off x="3613877" y="20335097"/>
                <a:ext cx="453515"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2" name="直線コネクタ 351"/>
              <xdr:cNvCxnSpPr/>
            </xdr:nvCxnSpPr>
            <xdr:spPr>
              <a:xfrm rot="5400000">
                <a:off x="3612954" y="20580864"/>
                <a:ext cx="478618" cy="1162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6" name="直線コネクタ 365"/>
              <xdr:cNvCxnSpPr/>
            </xdr:nvCxnSpPr>
            <xdr:spPr>
              <a:xfrm flipV="1">
                <a:off x="3858077" y="20580542"/>
                <a:ext cx="209315"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4" name="直線コネクタ 373"/>
              <xdr:cNvCxnSpPr/>
            </xdr:nvCxnSpPr>
            <xdr:spPr>
              <a:xfrm>
                <a:off x="3858077" y="20813715"/>
                <a:ext cx="197686"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9" name="直線コネクタ 418"/>
              <xdr:cNvCxnSpPr/>
            </xdr:nvCxnSpPr>
            <xdr:spPr>
              <a:xfrm rot="16200000" flipH="1">
                <a:off x="3683347" y="21372103"/>
                <a:ext cx="233173"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5527" name="グループ化 380"/>
            <xdr:cNvGrpSpPr>
              <a:grpSpLocks/>
            </xdr:cNvGrpSpPr>
          </xdr:nvGrpSpPr>
          <xdr:grpSpPr bwMode="auto">
            <a:xfrm>
              <a:off x="3753677" y="21515122"/>
              <a:ext cx="340851" cy="233532"/>
              <a:chOff x="3710639" y="21034016"/>
              <a:chExt cx="340851" cy="242263"/>
            </a:xfrm>
          </xdr:grpSpPr>
          <xdr:cxnSp macro="">
            <xdr:nvCxnSpPr>
              <xdr:cNvPr id="382" name="直線コネクタ 381"/>
              <xdr:cNvCxnSpPr/>
            </xdr:nvCxnSpPr>
            <xdr:spPr>
              <a:xfrm flipV="1">
                <a:off x="3712865" y="21038029"/>
                <a:ext cx="33722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3" name="直線コネクタ 382"/>
              <xdr:cNvCxnSpPr/>
            </xdr:nvCxnSpPr>
            <xdr:spPr>
              <a:xfrm rot="5400000">
                <a:off x="3799028" y="21161943"/>
                <a:ext cx="223044"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4" name="直線コネクタ 383"/>
              <xdr:cNvCxnSpPr/>
            </xdr:nvCxnSpPr>
            <xdr:spPr>
              <a:xfrm flipV="1">
                <a:off x="3910550" y="21273465"/>
                <a:ext cx="9302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5528" name="グループ化 388"/>
            <xdr:cNvGrpSpPr>
              <a:grpSpLocks/>
            </xdr:cNvGrpSpPr>
          </xdr:nvGrpSpPr>
          <xdr:grpSpPr bwMode="auto">
            <a:xfrm>
              <a:off x="3721013" y="22197988"/>
              <a:ext cx="340851" cy="233533"/>
              <a:chOff x="3649047" y="21057588"/>
              <a:chExt cx="340851" cy="237816"/>
            </a:xfrm>
          </xdr:grpSpPr>
          <xdr:cxnSp macro="">
            <xdr:nvCxnSpPr>
              <xdr:cNvPr id="390" name="直線コネクタ 389"/>
              <xdr:cNvCxnSpPr/>
            </xdr:nvCxnSpPr>
            <xdr:spPr>
              <a:xfrm flipV="1">
                <a:off x="3649051" y="21059475"/>
                <a:ext cx="33722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1" name="直線コネクタ 390"/>
              <xdr:cNvCxnSpPr/>
            </xdr:nvCxnSpPr>
            <xdr:spPr>
              <a:xfrm rot="5400000">
                <a:off x="3772148" y="21181114"/>
                <a:ext cx="21894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2" name="直線コネクタ 391"/>
              <xdr:cNvCxnSpPr/>
            </xdr:nvCxnSpPr>
            <xdr:spPr>
              <a:xfrm flipV="1">
                <a:off x="3881622" y="21290588"/>
                <a:ext cx="9302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425" name="直線コネクタ 424"/>
          <xdr:cNvCxnSpPr/>
        </xdr:nvCxnSpPr>
        <xdr:spPr>
          <a:xfrm flipV="1">
            <a:off x="2051078" y="19662369"/>
            <a:ext cx="16242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4" name="直線コネクタ 353"/>
          <xdr:cNvCxnSpPr/>
        </xdr:nvCxnSpPr>
        <xdr:spPr bwMode="auto">
          <a:xfrm flipV="1">
            <a:off x="2863226" y="19671730"/>
            <a:ext cx="286640"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7" name="直線コネクタ 356"/>
          <xdr:cNvCxnSpPr/>
        </xdr:nvCxnSpPr>
        <xdr:spPr bwMode="auto">
          <a:xfrm flipV="1">
            <a:off x="3054319" y="19849589"/>
            <a:ext cx="76437"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1" name="直線コネクタ 360"/>
          <xdr:cNvCxnSpPr/>
        </xdr:nvCxnSpPr>
        <xdr:spPr bwMode="auto">
          <a:xfrm>
            <a:off x="2070188" y="21253746"/>
            <a:ext cx="143320"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 name="直線コネクタ 362"/>
          <xdr:cNvCxnSpPr/>
        </xdr:nvCxnSpPr>
        <xdr:spPr bwMode="auto">
          <a:xfrm flipV="1">
            <a:off x="2930108" y="21281829"/>
            <a:ext cx="286640"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2</xdr:col>
      <xdr:colOff>704850</xdr:colOff>
      <xdr:row>119</xdr:row>
      <xdr:rowOff>0</xdr:rowOff>
    </xdr:from>
    <xdr:to>
      <xdr:col>8</xdr:col>
      <xdr:colOff>57150</xdr:colOff>
      <xdr:row>134</xdr:row>
      <xdr:rowOff>161925</xdr:rowOff>
    </xdr:to>
    <xdr:pic>
      <xdr:nvPicPr>
        <xdr:cNvPr id="135517"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0" y="20897850"/>
          <a:ext cx="5686425"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5</xdr:col>
      <xdr:colOff>271669</xdr:colOff>
      <xdr:row>77</xdr:row>
      <xdr:rowOff>1</xdr:rowOff>
    </xdr:from>
    <xdr:to>
      <xdr:col>7</xdr:col>
      <xdr:colOff>1828799</xdr:colOff>
      <xdr:row>79</xdr:row>
      <xdr:rowOff>112645</xdr:rowOff>
    </xdr:to>
    <xdr:sp macro="" textlink="">
      <xdr:nvSpPr>
        <xdr:cNvPr id="355" name="テキスト ボックス 354"/>
        <xdr:cNvSpPr txBox="1"/>
      </xdr:nvSpPr>
      <xdr:spPr>
        <a:xfrm>
          <a:off x="2431773" y="12715462"/>
          <a:ext cx="4008783" cy="443948"/>
        </a:xfrm>
        <a:prstGeom prst="rect">
          <a:avLst/>
        </a:prstGeom>
        <a:solidFill>
          <a:srgbClr val="FF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完成時の書類提出のボックス形状等は発注者及び関連工事と調整して、保管しやすい形での提出をお願いします。</a:t>
          </a:r>
          <a:endParaRPr kumimoji="1" lang="en-US" altLang="ja-JP" sz="900"/>
        </a:p>
      </xdr:txBody>
    </xdr:sp>
    <xdr:clientData/>
  </xdr:twoCellAnchor>
  <xdr:twoCellAnchor>
    <xdr:from>
      <xdr:col>12</xdr:col>
      <xdr:colOff>635000</xdr:colOff>
      <xdr:row>160</xdr:row>
      <xdr:rowOff>0</xdr:rowOff>
    </xdr:from>
    <xdr:to>
      <xdr:col>17</xdr:col>
      <xdr:colOff>891332</xdr:colOff>
      <xdr:row>165</xdr:row>
      <xdr:rowOff>137584</xdr:rowOff>
    </xdr:to>
    <xdr:sp macro="" textlink="">
      <xdr:nvSpPr>
        <xdr:cNvPr id="360" name="テキスト ボックス 359"/>
        <xdr:cNvSpPr txBox="1"/>
      </xdr:nvSpPr>
      <xdr:spPr>
        <a:xfrm>
          <a:off x="9916583" y="27463750"/>
          <a:ext cx="4161582" cy="1259417"/>
        </a:xfrm>
        <a:prstGeom prst="rect">
          <a:avLst/>
        </a:prstGeom>
        <a:solidFill>
          <a:srgbClr val="FFFFCC"/>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1200" b="1">
              <a:solidFill>
                <a:srgbClr val="FF0000"/>
              </a:solidFill>
            </a:rPr>
            <a:t>工事書類一覧について</a:t>
          </a:r>
          <a:endParaRPr kumimoji="1" lang="en-US" altLang="ja-JP" sz="1200" b="1">
            <a:solidFill>
              <a:srgbClr val="FF0000"/>
            </a:solidFill>
          </a:endParaRPr>
        </a:p>
        <a:p>
          <a:pPr algn="l">
            <a:lnSpc>
              <a:spcPts val="1300"/>
            </a:lnSpc>
          </a:pPr>
          <a:endParaRPr kumimoji="1" lang="en-US" altLang="ja-JP" sz="1100">
            <a:solidFill>
              <a:srgbClr val="FF0000"/>
            </a:solidFill>
          </a:endParaRPr>
        </a:p>
        <a:p>
          <a:pPr algn="l">
            <a:lnSpc>
              <a:spcPts val="1300"/>
            </a:lnSpc>
          </a:pPr>
          <a:r>
            <a:rPr kumimoji="1" lang="ja-JP" altLang="en-US" sz="1100">
              <a:solidFill>
                <a:srgbClr val="FF0000"/>
              </a:solidFill>
            </a:rPr>
            <a:t>本シートの工事書類一覧は現場監理要領の一部となっており、</a:t>
          </a:r>
          <a:endParaRPr kumimoji="1" lang="en-US" altLang="ja-JP" sz="1100">
            <a:solidFill>
              <a:srgbClr val="FF0000"/>
            </a:solidFill>
          </a:endParaRPr>
        </a:p>
        <a:p>
          <a:pPr algn="l">
            <a:lnSpc>
              <a:spcPts val="1300"/>
            </a:lnSpc>
          </a:pPr>
          <a:r>
            <a:rPr kumimoji="1" lang="ja-JP" altLang="en-US" sz="1100">
              <a:solidFill>
                <a:srgbClr val="FF0000"/>
              </a:solidFill>
            </a:rPr>
            <a:t>受注者への工事書類の説明を目的としている。</a:t>
          </a:r>
          <a:endParaRPr kumimoji="1" lang="en-US" altLang="ja-JP" sz="1100">
            <a:solidFill>
              <a:srgbClr val="FF0000"/>
            </a:solidFill>
          </a:endParaRPr>
        </a:p>
        <a:p>
          <a:pPr algn="l">
            <a:lnSpc>
              <a:spcPts val="1300"/>
            </a:lnSpc>
          </a:pPr>
          <a:r>
            <a:rPr kumimoji="1" lang="ja-JP" altLang="en-US" sz="1100">
              <a:solidFill>
                <a:srgbClr val="FF0000"/>
              </a:solidFill>
            </a:rPr>
            <a:t>工事監理にあたっては次シートの「工事書類一覧表監理用」を</a:t>
          </a:r>
          <a:endParaRPr kumimoji="1" lang="en-US" altLang="ja-JP" sz="1100">
            <a:solidFill>
              <a:srgbClr val="FF0000"/>
            </a:solidFill>
          </a:endParaRPr>
        </a:p>
        <a:p>
          <a:pPr algn="l">
            <a:lnSpc>
              <a:spcPts val="1300"/>
            </a:lnSpc>
          </a:pPr>
          <a:r>
            <a:rPr kumimoji="1" lang="ja-JP" altLang="en-US" sz="1100">
              <a:solidFill>
                <a:srgbClr val="FF0000"/>
              </a:solidFill>
            </a:rPr>
            <a:t>使用すること。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253999</xdr:colOff>
      <xdr:row>0</xdr:row>
      <xdr:rowOff>31750</xdr:rowOff>
    </xdr:from>
    <xdr:to>
      <xdr:col>18</xdr:col>
      <xdr:colOff>42332</xdr:colOff>
      <xdr:row>8</xdr:row>
      <xdr:rowOff>105834</xdr:rowOff>
    </xdr:to>
    <xdr:sp macro="" textlink="">
      <xdr:nvSpPr>
        <xdr:cNvPr id="2" name="テキスト ボックス 1"/>
        <xdr:cNvSpPr txBox="1"/>
      </xdr:nvSpPr>
      <xdr:spPr>
        <a:xfrm>
          <a:off x="9641416" y="31750"/>
          <a:ext cx="6614583" cy="1767417"/>
        </a:xfrm>
        <a:prstGeom prst="rect">
          <a:avLst/>
        </a:prstGeom>
        <a:solidFill>
          <a:srgbClr val="FFFFCC"/>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1200" b="1">
              <a:solidFill>
                <a:srgbClr val="FF0000"/>
              </a:solidFill>
            </a:rPr>
            <a:t>工事書類一覧表（監理用）の使い方</a:t>
          </a:r>
          <a:endParaRPr kumimoji="1" lang="en-US" altLang="ja-JP" sz="1200" b="1">
            <a:solidFill>
              <a:srgbClr val="FF0000"/>
            </a:solidFill>
          </a:endParaRPr>
        </a:p>
        <a:p>
          <a:pPr algn="l">
            <a:lnSpc>
              <a:spcPts val="1300"/>
            </a:lnSpc>
          </a:pPr>
          <a:endParaRPr kumimoji="1" lang="en-US" altLang="ja-JP" sz="1100">
            <a:solidFill>
              <a:srgbClr val="FF0000"/>
            </a:solidFill>
          </a:endParaRPr>
        </a:p>
        <a:p>
          <a:pPr algn="l">
            <a:lnSpc>
              <a:spcPts val="1300"/>
            </a:lnSpc>
          </a:pPr>
          <a:r>
            <a:rPr kumimoji="1" lang="ja-JP" altLang="en-US" sz="1100">
              <a:solidFill>
                <a:srgbClr val="FF0000"/>
              </a:solidFill>
            </a:rPr>
            <a:t>本シートは現場監理時にの書類整理を目的とした工事書類一覧表であり、完成検査ではこの表で書類の提出状況を確認する。</a:t>
          </a:r>
          <a:endParaRPr kumimoji="1" lang="en-US" altLang="ja-JP" sz="1100">
            <a:solidFill>
              <a:srgbClr val="FF0000"/>
            </a:solidFill>
          </a:endParaRPr>
        </a:p>
        <a:p>
          <a:pPr algn="l">
            <a:lnSpc>
              <a:spcPts val="1300"/>
            </a:lnSpc>
          </a:pPr>
          <a:endParaRPr kumimoji="1" lang="en-US" altLang="ja-JP" sz="1100">
            <a:solidFill>
              <a:srgbClr val="FF0000"/>
            </a:solidFill>
          </a:endParaRPr>
        </a:p>
        <a:p>
          <a:pPr algn="l">
            <a:lnSpc>
              <a:spcPts val="1300"/>
            </a:lnSpc>
          </a:pPr>
          <a:r>
            <a:rPr kumimoji="1" lang="ja-JP" altLang="en-US" sz="1100">
              <a:solidFill>
                <a:srgbClr val="FF0000"/>
              </a:solidFill>
            </a:rPr>
            <a:t>現場監理の際に工事書類の状況を確認欄に記載し、指摘等があれば記載する。確認欄は下記の順で書きつぶす。</a:t>
          </a:r>
          <a:endParaRPr kumimoji="1" lang="en-US" altLang="ja-JP" sz="1100">
            <a:solidFill>
              <a:srgbClr val="FF0000"/>
            </a:solidFill>
          </a:endParaRPr>
        </a:p>
        <a:p>
          <a:pPr algn="l">
            <a:lnSpc>
              <a:spcPts val="1300"/>
            </a:lnSpc>
          </a:pPr>
          <a:r>
            <a:rPr kumimoji="1" lang="ja-JP" altLang="en-US" sz="1100">
              <a:solidFill>
                <a:srgbClr val="FF0000"/>
              </a:solidFill>
            </a:rPr>
            <a:t>●：不備なし　　◎：不備あり　　○ ：書類なし　　－：該当しない　（○ →◎→●の順で書きつぶす）</a:t>
          </a:r>
          <a:endParaRPr kumimoji="1" lang="en-US" altLang="ja-JP" sz="1100">
            <a:solidFill>
              <a:srgbClr val="FF0000"/>
            </a:solidFill>
          </a:endParaRPr>
        </a:p>
        <a:p>
          <a:pPr algn="l">
            <a:lnSpc>
              <a:spcPts val="1300"/>
            </a:lnSpc>
          </a:pP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3175">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dbl">
          <a:solidFill>
            <a:schemeClr val="lt1">
              <a:shade val="50000"/>
            </a:schemeClr>
          </a:solidFill>
        </a:ln>
      </a:spPr>
      <a:bodyPr vertOverflow="clip" horzOverflow="clip" wrap="square" rtlCol="0" anchor="ctr"/>
      <a:lstStyle>
        <a:defPPr algn="ct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pageSetUpPr fitToPage="1"/>
  </sheetPr>
  <dimension ref="A1:BE84"/>
  <sheetViews>
    <sheetView tabSelected="1" zoomScale="70" zoomScaleNormal="70" workbookViewId="0">
      <selection activeCell="D23" sqref="D23:E23"/>
    </sheetView>
  </sheetViews>
  <sheetFormatPr defaultColWidth="9" defaultRowHeight="15" customHeight="1" x14ac:dyDescent="0.15"/>
  <cols>
    <col min="1" max="1" width="3.75" style="36" customWidth="1"/>
    <col min="2" max="2" width="10.25" style="36" customWidth="1"/>
    <col min="3" max="3" width="3.875" style="36" customWidth="1"/>
    <col min="4" max="4" width="10" style="36" customWidth="1"/>
    <col min="5" max="5" width="6.125" style="36" customWidth="1"/>
    <col min="6" max="7" width="5" style="36" customWidth="1"/>
    <col min="8" max="8" width="10.5" style="36" customWidth="1"/>
    <col min="9" max="9" width="5" style="36" customWidth="1"/>
    <col min="10" max="10" width="5" style="36" bestFit="1" customWidth="1"/>
    <col min="11" max="12" width="5.625" style="36" customWidth="1"/>
    <col min="13" max="13" width="21.375" style="36" hidden="1" customWidth="1"/>
    <col min="14" max="16" width="5.75" style="36" customWidth="1"/>
    <col min="17" max="17" width="5.75" style="36" hidden="1" customWidth="1"/>
    <col min="18" max="18" width="6.5" style="36" customWidth="1"/>
    <col min="19" max="20" width="5.75" style="36" customWidth="1"/>
    <col min="21" max="21" width="5.75" style="36" hidden="1" customWidth="1"/>
    <col min="22" max="22" width="8.625" style="36" customWidth="1"/>
    <col min="23" max="24" width="10.625" style="36" customWidth="1"/>
    <col min="25" max="25" width="12.5" style="36" customWidth="1"/>
    <col min="26" max="26" width="12.75" style="36" bestFit="1" customWidth="1"/>
    <col min="27" max="27" width="12.75" style="40" bestFit="1" customWidth="1"/>
    <col min="28" max="28" width="3.75" style="40" bestFit="1" customWidth="1"/>
    <col min="29" max="29" width="15.875" style="40" customWidth="1"/>
    <col min="30" max="30" width="3.75" style="40" bestFit="1" customWidth="1"/>
    <col min="31" max="31" width="15.5" style="40" customWidth="1"/>
    <col min="32" max="32" width="11.5" style="40" customWidth="1"/>
    <col min="33" max="33" width="14" style="40" customWidth="1"/>
    <col min="34" max="34" width="3.75" style="40" bestFit="1" customWidth="1"/>
    <col min="35" max="35" width="11.75" style="36" bestFit="1" customWidth="1"/>
    <col min="36" max="36" width="3.75" style="36" bestFit="1" customWidth="1"/>
    <col min="37" max="37" width="11.75" style="36" bestFit="1" customWidth="1"/>
    <col min="38" max="38" width="3.75" style="36" bestFit="1" customWidth="1"/>
    <col min="39" max="39" width="11.75" style="36" bestFit="1" customWidth="1"/>
    <col min="40" max="41" width="12.75" style="36" bestFit="1" customWidth="1"/>
    <col min="42" max="43" width="9" style="36"/>
    <col min="44" max="44" width="27.875" style="36" customWidth="1"/>
    <col min="45" max="46" width="21.375" style="36" bestFit="1" customWidth="1"/>
    <col min="47" max="47" width="24.5" style="36" bestFit="1" customWidth="1"/>
    <col min="48" max="48" width="27.25" style="36" bestFit="1" customWidth="1"/>
    <col min="49" max="49" width="31.25" style="36" bestFit="1" customWidth="1"/>
    <col min="50" max="50" width="9" style="36"/>
    <col min="51" max="51" width="13" style="36" customWidth="1"/>
    <col min="52" max="16384" width="9" style="36"/>
  </cols>
  <sheetData>
    <row r="1" spans="2:57" ht="28.5" customHeight="1" thickBot="1" x14ac:dyDescent="0.2">
      <c r="B1" s="15" t="s">
        <v>4</v>
      </c>
      <c r="C1" s="16"/>
      <c r="D1" s="16"/>
      <c r="E1" s="101"/>
      <c r="F1" s="16"/>
      <c r="G1" s="16"/>
      <c r="H1" s="16"/>
      <c r="I1" s="16"/>
      <c r="J1" s="16"/>
      <c r="K1" s="16"/>
      <c r="L1" s="16"/>
      <c r="M1" s="16"/>
      <c r="N1" s="16"/>
      <c r="O1" s="16"/>
      <c r="P1" s="16"/>
      <c r="Q1" s="16"/>
      <c r="R1" s="16"/>
      <c r="S1" s="16"/>
      <c r="T1" s="16"/>
      <c r="U1" s="16"/>
      <c r="V1" s="16"/>
      <c r="W1" s="16"/>
      <c r="X1" s="22"/>
      <c r="Y1" s="23" t="s">
        <v>26</v>
      </c>
      <c r="Z1" s="16"/>
      <c r="AA1" s="16"/>
      <c r="AB1" s="16"/>
      <c r="AC1" s="16"/>
      <c r="AD1" s="16"/>
      <c r="AE1" s="16"/>
      <c r="AF1" s="16"/>
      <c r="AG1" s="16"/>
      <c r="AH1" s="16"/>
      <c r="AI1" s="16"/>
      <c r="AJ1" s="16"/>
      <c r="AK1" s="16"/>
      <c r="AL1" s="16"/>
      <c r="AM1" s="16"/>
      <c r="AN1" s="16"/>
      <c r="AO1" s="16"/>
      <c r="AP1" s="36" t="s">
        <v>545</v>
      </c>
      <c r="AR1" s="40" t="s">
        <v>129</v>
      </c>
      <c r="AS1" s="40" t="s">
        <v>130</v>
      </c>
      <c r="AT1" s="40" t="s">
        <v>131</v>
      </c>
      <c r="AU1" s="40" t="s">
        <v>132</v>
      </c>
      <c r="AV1" s="40" t="s">
        <v>133</v>
      </c>
      <c r="AX1" s="36" t="s">
        <v>509</v>
      </c>
      <c r="AY1" s="128" t="s">
        <v>760</v>
      </c>
    </row>
    <row r="2" spans="2:57" ht="22.5" customHeight="1" thickBot="1" x14ac:dyDescent="0.2">
      <c r="B2" s="16" t="s">
        <v>5</v>
      </c>
      <c r="C2" s="16"/>
      <c r="D2" s="406">
        <v>31</v>
      </c>
      <c r="E2" s="407"/>
      <c r="F2" s="16" t="s">
        <v>121</v>
      </c>
      <c r="G2" s="105"/>
      <c r="H2" s="129" t="s">
        <v>539</v>
      </c>
      <c r="I2" s="232" t="s">
        <v>882</v>
      </c>
      <c r="J2" s="18"/>
      <c r="K2" s="18"/>
      <c r="L2" s="18"/>
      <c r="M2" s="18"/>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36" t="s">
        <v>6</v>
      </c>
      <c r="AQ2" s="37">
        <v>1</v>
      </c>
      <c r="AR2" s="38" t="s">
        <v>7</v>
      </c>
      <c r="AS2" s="41" t="s">
        <v>134</v>
      </c>
      <c r="AT2" s="41" t="s">
        <v>135</v>
      </c>
      <c r="AU2" s="38" t="s">
        <v>8</v>
      </c>
      <c r="AV2" s="42" t="s">
        <v>9</v>
      </c>
      <c r="AW2" s="54" t="s">
        <v>197</v>
      </c>
      <c r="AX2" s="130" t="s">
        <v>454</v>
      </c>
      <c r="AY2" s="133" t="s">
        <v>761</v>
      </c>
      <c r="AZ2" s="104" t="s">
        <v>612</v>
      </c>
      <c r="BA2" s="39">
        <v>21</v>
      </c>
      <c r="BB2" s="36">
        <v>1</v>
      </c>
      <c r="BC2" s="36">
        <v>1</v>
      </c>
      <c r="BD2" s="106" t="s">
        <v>415</v>
      </c>
      <c r="BE2" s="36" t="s">
        <v>409</v>
      </c>
    </row>
    <row r="3" spans="2:57" ht="22.5" customHeight="1" thickBot="1" x14ac:dyDescent="0.2">
      <c r="B3" s="16"/>
      <c r="C3" s="16"/>
      <c r="D3" s="16"/>
      <c r="E3" s="16"/>
      <c r="F3" s="16"/>
      <c r="G3" s="16"/>
      <c r="H3" s="16"/>
      <c r="I3" s="16"/>
      <c r="J3" s="16"/>
      <c r="K3" s="16"/>
      <c r="L3" s="16"/>
      <c r="M3" s="16"/>
      <c r="N3" s="16"/>
      <c r="O3" s="16"/>
      <c r="P3" s="16"/>
      <c r="Q3" s="16"/>
      <c r="R3" s="16"/>
      <c r="S3" s="16"/>
      <c r="T3" s="16"/>
      <c r="U3" s="16"/>
      <c r="V3" s="16"/>
      <c r="W3" s="16"/>
      <c r="X3" s="78"/>
      <c r="Y3" s="23" t="s">
        <v>33</v>
      </c>
      <c r="Z3" s="16"/>
      <c r="AA3" s="16"/>
      <c r="AB3" s="16"/>
      <c r="AC3" s="16"/>
      <c r="AD3" s="16"/>
      <c r="AE3" s="16"/>
      <c r="AF3" s="16"/>
      <c r="AG3" s="16"/>
      <c r="AH3" s="16"/>
      <c r="AI3" s="16"/>
      <c r="AJ3" s="16"/>
      <c r="AK3" s="16"/>
      <c r="AL3" s="16"/>
      <c r="AM3" s="16"/>
      <c r="AN3" s="16"/>
      <c r="AO3" s="16"/>
      <c r="AP3" s="36" t="s">
        <v>10</v>
      </c>
      <c r="AQ3" s="37">
        <v>2</v>
      </c>
      <c r="AR3" s="38" t="s">
        <v>11</v>
      </c>
      <c r="AS3" s="41" t="s">
        <v>136</v>
      </c>
      <c r="AT3" s="41" t="s">
        <v>665</v>
      </c>
      <c r="AU3" s="38" t="s">
        <v>12</v>
      </c>
      <c r="AV3" s="42" t="s">
        <v>38</v>
      </c>
      <c r="AW3" s="54" t="s">
        <v>198</v>
      </c>
      <c r="AX3" s="130" t="s">
        <v>455</v>
      </c>
      <c r="AY3" s="133" t="s">
        <v>666</v>
      </c>
      <c r="AZ3" s="104" t="s">
        <v>985</v>
      </c>
      <c r="BA3" s="39">
        <v>22</v>
      </c>
      <c r="BB3" s="36">
        <v>2</v>
      </c>
      <c r="BC3" s="36">
        <v>2</v>
      </c>
      <c r="BD3" s="106" t="s">
        <v>416</v>
      </c>
      <c r="BE3" s="36" t="s">
        <v>203</v>
      </c>
    </row>
    <row r="4" spans="2:57" ht="22.5" customHeight="1" thickBot="1" x14ac:dyDescent="0.2">
      <c r="B4" s="16" t="s">
        <v>13</v>
      </c>
      <c r="C4" s="16"/>
      <c r="D4" s="415"/>
      <c r="E4" s="416"/>
      <c r="F4" s="416"/>
      <c r="G4" s="416"/>
      <c r="H4" s="416"/>
      <c r="I4" s="416"/>
      <c r="J4" s="416"/>
      <c r="K4" s="416"/>
      <c r="L4" s="416"/>
      <c r="M4" s="416"/>
      <c r="N4" s="416"/>
      <c r="O4" s="416"/>
      <c r="P4" s="416"/>
      <c r="Q4" s="416"/>
      <c r="R4" s="416"/>
      <c r="S4" s="416"/>
      <c r="T4" s="416"/>
      <c r="U4" s="416"/>
      <c r="V4" s="417"/>
      <c r="W4" s="16"/>
      <c r="X4" s="16"/>
      <c r="Y4" s="16"/>
      <c r="Z4" s="16"/>
      <c r="AA4" s="16"/>
      <c r="AB4" s="16"/>
      <c r="AC4" s="16"/>
      <c r="AD4" s="16"/>
      <c r="AE4" s="16"/>
      <c r="AF4" s="16"/>
      <c r="AG4" s="16"/>
      <c r="AH4" s="16"/>
      <c r="AI4" s="16"/>
      <c r="AJ4" s="16"/>
      <c r="AK4" s="16"/>
      <c r="AL4" s="16"/>
      <c r="AM4" s="16"/>
      <c r="AN4" s="16"/>
      <c r="AO4" s="16"/>
      <c r="AP4" s="36" t="s">
        <v>122</v>
      </c>
      <c r="AQ4" s="37">
        <v>3</v>
      </c>
      <c r="AR4" s="38" t="s">
        <v>15</v>
      </c>
      <c r="AS4" s="41" t="s">
        <v>137</v>
      </c>
      <c r="AT4" s="41" t="s">
        <v>138</v>
      </c>
      <c r="AU4" s="38" t="s">
        <v>16</v>
      </c>
      <c r="AV4" s="42" t="s">
        <v>17</v>
      </c>
      <c r="AW4" s="54" t="s">
        <v>199</v>
      </c>
      <c r="AX4" s="130" t="s">
        <v>456</v>
      </c>
      <c r="AY4" s="133" t="s">
        <v>667</v>
      </c>
      <c r="BA4" s="39">
        <v>23</v>
      </c>
      <c r="BB4" s="36">
        <v>3</v>
      </c>
      <c r="BC4" s="36">
        <v>3</v>
      </c>
      <c r="BD4" s="106" t="s">
        <v>417</v>
      </c>
      <c r="BE4" s="36" t="s">
        <v>410</v>
      </c>
    </row>
    <row r="5" spans="2:57" ht="22.5" customHeight="1" thickBot="1" x14ac:dyDescent="0.2">
      <c r="B5" s="16"/>
      <c r="C5" s="16"/>
      <c r="D5" s="34"/>
      <c r="E5" s="34"/>
      <c r="F5" s="34"/>
      <c r="G5" s="34"/>
      <c r="H5" s="34"/>
      <c r="I5" s="34"/>
      <c r="J5" s="34"/>
      <c r="K5" s="34"/>
      <c r="L5" s="34"/>
      <c r="M5" s="34"/>
      <c r="N5" s="34"/>
      <c r="O5" s="34"/>
      <c r="P5" s="34"/>
      <c r="Q5" s="34"/>
      <c r="R5" s="34"/>
      <c r="S5" s="34"/>
      <c r="T5" s="34"/>
      <c r="U5" s="34"/>
      <c r="V5" s="16"/>
      <c r="W5" s="16"/>
      <c r="X5" s="77"/>
      <c r="Y5" s="23" t="s">
        <v>39</v>
      </c>
      <c r="Z5" s="16"/>
      <c r="AA5" s="16"/>
      <c r="AB5" s="16"/>
      <c r="AC5" s="16"/>
      <c r="AD5" s="16"/>
      <c r="AE5" s="16"/>
      <c r="AF5" s="16"/>
      <c r="AG5" s="16"/>
      <c r="AH5" s="16"/>
      <c r="AI5" s="16"/>
      <c r="AJ5" s="16"/>
      <c r="AK5" s="16"/>
      <c r="AL5" s="16"/>
      <c r="AM5" s="16"/>
      <c r="AN5" s="16"/>
      <c r="AO5" s="16"/>
      <c r="AQ5" s="37">
        <v>4</v>
      </c>
      <c r="AR5" s="38" t="s">
        <v>18</v>
      </c>
      <c r="AS5" s="41" t="s">
        <v>139</v>
      </c>
      <c r="AT5" s="41" t="s">
        <v>140</v>
      </c>
      <c r="AU5" s="38" t="s">
        <v>19</v>
      </c>
      <c r="AV5" s="42" t="s">
        <v>17</v>
      </c>
      <c r="AW5" s="54" t="s">
        <v>200</v>
      </c>
      <c r="AX5" s="130" t="s">
        <v>457</v>
      </c>
      <c r="AY5" s="133" t="s">
        <v>691</v>
      </c>
      <c r="BA5" s="39">
        <v>24</v>
      </c>
      <c r="BB5" s="36">
        <v>4</v>
      </c>
      <c r="BC5" s="36">
        <v>4</v>
      </c>
      <c r="BD5" s="106" t="s">
        <v>418</v>
      </c>
      <c r="BE5" s="36" t="s">
        <v>411</v>
      </c>
    </row>
    <row r="6" spans="2:57" ht="22.5" customHeight="1" thickBot="1" x14ac:dyDescent="0.2">
      <c r="B6" s="16" t="s">
        <v>123</v>
      </c>
      <c r="C6" s="16"/>
      <c r="D6" s="418" t="e">
        <f>VLOOKUP(入力用!$D$4,入力用!$AR$2:$AY$59,7,FALSE) &amp;  "   ("&amp; VLOOKUP(入力用!$D$4,入力用!$AR$2:$AY$59,4,FALSE) &amp; "構内)"</f>
        <v>#N/A</v>
      </c>
      <c r="E6" s="419"/>
      <c r="F6" s="419"/>
      <c r="G6" s="419"/>
      <c r="H6" s="419"/>
      <c r="I6" s="419"/>
      <c r="J6" s="419"/>
      <c r="K6" s="419"/>
      <c r="L6" s="419"/>
      <c r="M6" s="419"/>
      <c r="N6" s="419"/>
      <c r="O6" s="419"/>
      <c r="P6" s="419"/>
      <c r="Q6" s="419"/>
      <c r="R6" s="419"/>
      <c r="S6" s="419"/>
      <c r="T6" s="419"/>
      <c r="U6" s="419"/>
      <c r="V6" s="420"/>
      <c r="W6" s="16" t="s">
        <v>510</v>
      </c>
      <c r="X6" s="16"/>
      <c r="Y6" s="16"/>
      <c r="Z6" s="16"/>
      <c r="AA6" s="16"/>
      <c r="AB6" s="16"/>
      <c r="AC6" s="16"/>
      <c r="AD6" s="16"/>
      <c r="AE6" s="16"/>
      <c r="AF6" s="16"/>
      <c r="AG6" s="16"/>
      <c r="AH6" s="16"/>
      <c r="AI6" s="16"/>
      <c r="AJ6" s="16"/>
      <c r="AK6" s="16"/>
      <c r="AL6" s="16"/>
      <c r="AM6" s="16"/>
      <c r="AN6" s="16"/>
      <c r="AO6" s="16"/>
      <c r="AQ6" s="37">
        <v>5</v>
      </c>
      <c r="AR6" s="38" t="s">
        <v>21</v>
      </c>
      <c r="AS6" s="41" t="s">
        <v>141</v>
      </c>
      <c r="AT6" s="41" t="s">
        <v>142</v>
      </c>
      <c r="AU6" s="38" t="s">
        <v>22</v>
      </c>
      <c r="AV6" s="42" t="s">
        <v>668</v>
      </c>
      <c r="AW6" s="54" t="s">
        <v>710</v>
      </c>
      <c r="AX6" s="130" t="s">
        <v>458</v>
      </c>
      <c r="AY6" s="133" t="s">
        <v>669</v>
      </c>
      <c r="BA6" s="39">
        <v>25</v>
      </c>
      <c r="BB6" s="36">
        <v>5</v>
      </c>
      <c r="BC6" s="36">
        <v>5</v>
      </c>
      <c r="BD6" s="106" t="s">
        <v>419</v>
      </c>
      <c r="BE6" s="36" t="s">
        <v>412</v>
      </c>
    </row>
    <row r="7" spans="2:57" ht="22.5" customHeight="1" thickBot="1" x14ac:dyDescent="0.2">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36" t="s">
        <v>201</v>
      </c>
      <c r="AQ7" s="37">
        <v>6</v>
      </c>
      <c r="AR7" s="38" t="s">
        <v>23</v>
      </c>
      <c r="AS7" s="41" t="s">
        <v>143</v>
      </c>
      <c r="AT7" s="41" t="s">
        <v>144</v>
      </c>
      <c r="AU7" s="38" t="s">
        <v>24</v>
      </c>
      <c r="AV7" s="42" t="s">
        <v>17</v>
      </c>
      <c r="AW7" s="54" t="s">
        <v>711</v>
      </c>
      <c r="AX7" s="130" t="s">
        <v>459</v>
      </c>
      <c r="AY7" s="133" t="s">
        <v>631</v>
      </c>
      <c r="BA7" s="39">
        <v>26</v>
      </c>
      <c r="BB7" s="36">
        <v>6</v>
      </c>
      <c r="BC7" s="36">
        <v>6</v>
      </c>
      <c r="BD7" s="106" t="s">
        <v>420</v>
      </c>
      <c r="BE7" s="36" t="s">
        <v>413</v>
      </c>
    </row>
    <row r="8" spans="2:57" ht="22.5" customHeight="1" x14ac:dyDescent="0.15">
      <c r="B8" s="16" t="s">
        <v>20</v>
      </c>
      <c r="C8" s="16"/>
      <c r="D8" s="20">
        <v>1</v>
      </c>
      <c r="E8" s="412">
        <f>D4</f>
        <v>0</v>
      </c>
      <c r="F8" s="413"/>
      <c r="G8" s="413"/>
      <c r="H8" s="413"/>
      <c r="I8" s="413"/>
      <c r="J8" s="413"/>
      <c r="K8" s="413"/>
      <c r="L8" s="413"/>
      <c r="M8" s="413"/>
      <c r="N8" s="413"/>
      <c r="O8" s="413"/>
      <c r="P8" s="413"/>
      <c r="Q8" s="413"/>
      <c r="R8" s="413"/>
      <c r="S8" s="413"/>
      <c r="T8" s="413"/>
      <c r="U8" s="413"/>
      <c r="V8" s="414"/>
      <c r="W8" s="127"/>
      <c r="X8" s="16"/>
      <c r="Y8" s="16"/>
      <c r="Z8" s="16"/>
      <c r="AA8" s="16"/>
      <c r="AB8" s="16"/>
      <c r="AC8" s="16"/>
      <c r="AD8" s="16"/>
      <c r="AE8" s="16"/>
      <c r="AF8" s="16"/>
      <c r="AG8" s="16"/>
      <c r="AH8" s="16"/>
      <c r="AI8" s="16"/>
      <c r="AJ8" s="16"/>
      <c r="AK8" s="16"/>
      <c r="AL8" s="16"/>
      <c r="AM8" s="16"/>
      <c r="AN8" s="16"/>
      <c r="AO8" s="16"/>
      <c r="AQ8" s="37">
        <v>7</v>
      </c>
      <c r="AR8" s="38" t="s">
        <v>127</v>
      </c>
      <c r="AS8" s="41" t="s">
        <v>128</v>
      </c>
      <c r="AT8" s="41" t="s">
        <v>671</v>
      </c>
      <c r="AU8" s="38" t="s">
        <v>613</v>
      </c>
      <c r="AV8" s="42" t="s">
        <v>607</v>
      </c>
      <c r="AW8" s="54" t="s">
        <v>745</v>
      </c>
      <c r="AX8" s="130" t="s">
        <v>460</v>
      </c>
      <c r="AY8" s="133" t="s">
        <v>670</v>
      </c>
      <c r="BA8" s="39">
        <v>27</v>
      </c>
      <c r="BB8" s="36">
        <v>7</v>
      </c>
      <c r="BC8" s="36">
        <v>7</v>
      </c>
      <c r="BD8" s="106" t="s">
        <v>421</v>
      </c>
      <c r="BE8" s="36" t="s">
        <v>414</v>
      </c>
    </row>
    <row r="9" spans="2:57" ht="22.5" customHeight="1" thickBot="1" x14ac:dyDescent="0.2">
      <c r="B9" s="16"/>
      <c r="C9" s="16"/>
      <c r="D9" s="20">
        <v>2</v>
      </c>
      <c r="E9" s="422" t="s">
        <v>984</v>
      </c>
      <c r="F9" s="423"/>
      <c r="G9" s="423"/>
      <c r="H9" s="423"/>
      <c r="I9" s="423"/>
      <c r="J9" s="423"/>
      <c r="K9" s="423"/>
      <c r="L9" s="423"/>
      <c r="M9" s="423"/>
      <c r="N9" s="423"/>
      <c r="O9" s="423"/>
      <c r="P9" s="423"/>
      <c r="Q9" s="423"/>
      <c r="R9" s="423"/>
      <c r="S9" s="423"/>
      <c r="T9" s="423"/>
      <c r="U9" s="423"/>
      <c r="V9" s="424"/>
      <c r="W9" s="21"/>
      <c r="X9" s="16"/>
      <c r="Y9" s="16"/>
      <c r="Z9" s="16"/>
      <c r="AA9" s="16"/>
      <c r="AB9" s="16"/>
      <c r="AC9" s="16"/>
      <c r="AD9" s="16"/>
      <c r="AE9" s="16"/>
      <c r="AF9" s="16"/>
      <c r="AG9" s="16"/>
      <c r="AH9" s="16"/>
      <c r="AI9" s="16"/>
      <c r="AJ9" s="16"/>
      <c r="AK9" s="16"/>
      <c r="AL9" s="16"/>
      <c r="AM9" s="16"/>
      <c r="AN9" s="16"/>
      <c r="AO9" s="16"/>
      <c r="AP9" s="36" t="s">
        <v>960</v>
      </c>
      <c r="AQ9" s="37">
        <v>8</v>
      </c>
      <c r="AR9" s="38" t="s">
        <v>27</v>
      </c>
      <c r="AS9" s="41" t="s">
        <v>145</v>
      </c>
      <c r="AT9" s="41" t="s">
        <v>146</v>
      </c>
      <c r="AU9" s="38" t="s">
        <v>613</v>
      </c>
      <c r="AV9" s="42" t="s">
        <v>672</v>
      </c>
      <c r="AW9" s="54" t="s">
        <v>746</v>
      </c>
      <c r="AX9" s="130" t="s">
        <v>461</v>
      </c>
      <c r="AY9" s="133" t="s">
        <v>670</v>
      </c>
      <c r="BA9" s="39">
        <v>28</v>
      </c>
      <c r="BB9" s="36">
        <v>8</v>
      </c>
      <c r="BC9" s="36">
        <v>8</v>
      </c>
      <c r="BD9" s="106" t="s">
        <v>422</v>
      </c>
    </row>
    <row r="10" spans="2:57" ht="22.5" customHeight="1" thickBot="1" x14ac:dyDescent="0.2">
      <c r="B10" s="16"/>
      <c r="C10" s="16"/>
      <c r="D10" s="17"/>
      <c r="E10" s="34"/>
      <c r="F10" s="34"/>
      <c r="G10" s="34"/>
      <c r="H10" s="34"/>
      <c r="I10" s="34"/>
      <c r="J10" s="34"/>
      <c r="K10" s="34"/>
      <c r="L10" s="34"/>
      <c r="M10" s="34"/>
      <c r="N10" s="33"/>
      <c r="O10" s="33"/>
      <c r="P10" s="33"/>
      <c r="Q10" s="33"/>
      <c r="R10" s="33"/>
      <c r="S10" s="33"/>
      <c r="T10" s="33"/>
      <c r="U10" s="33"/>
      <c r="V10" s="16"/>
      <c r="W10" s="16"/>
      <c r="X10" s="16"/>
      <c r="Y10" s="16"/>
      <c r="Z10" s="16"/>
      <c r="AA10" s="16"/>
      <c r="AB10" s="16"/>
      <c r="AC10" s="16"/>
      <c r="AD10" s="16"/>
      <c r="AE10" s="16"/>
      <c r="AF10" s="16"/>
      <c r="AG10" s="16"/>
      <c r="AH10" s="16"/>
      <c r="AI10" s="16"/>
      <c r="AJ10" s="16"/>
      <c r="AK10" s="16"/>
      <c r="AL10" s="16"/>
      <c r="AM10" s="16"/>
      <c r="AN10" s="16"/>
      <c r="AO10" s="16"/>
      <c r="AP10" s="36" t="s">
        <v>212</v>
      </c>
      <c r="AQ10" s="37">
        <v>9</v>
      </c>
      <c r="AR10" s="38" t="s">
        <v>28</v>
      </c>
      <c r="AS10" s="41" t="s">
        <v>147</v>
      </c>
      <c r="AT10" s="41" t="s">
        <v>148</v>
      </c>
      <c r="AU10" s="38" t="s">
        <v>29</v>
      </c>
      <c r="AV10" s="42" t="s">
        <v>17</v>
      </c>
      <c r="AW10" s="54" t="s">
        <v>712</v>
      </c>
      <c r="AX10" s="130" t="s">
        <v>462</v>
      </c>
      <c r="AY10" s="133" t="s">
        <v>673</v>
      </c>
      <c r="BA10" s="39">
        <v>29</v>
      </c>
      <c r="BB10" s="36">
        <v>9</v>
      </c>
      <c r="BC10" s="36">
        <v>9</v>
      </c>
      <c r="BD10" s="106" t="s">
        <v>423</v>
      </c>
    </row>
    <row r="11" spans="2:57" ht="22.5" customHeight="1" thickBot="1" x14ac:dyDescent="0.2">
      <c r="B11" s="16" t="s">
        <v>25</v>
      </c>
      <c r="C11" s="16"/>
      <c r="D11" s="96" t="s">
        <v>545</v>
      </c>
      <c r="E11" s="21" t="s">
        <v>275</v>
      </c>
      <c r="F11" s="21"/>
      <c r="G11" s="21"/>
      <c r="H11" s="21"/>
      <c r="I11" s="21"/>
      <c r="J11" s="21"/>
      <c r="K11" s="21"/>
      <c r="L11" s="21"/>
      <c r="M11" s="21"/>
      <c r="N11" s="16"/>
      <c r="O11" s="16"/>
      <c r="P11" s="125" t="s">
        <v>211</v>
      </c>
      <c r="Q11" s="16"/>
      <c r="R11" s="410" t="str">
        <f>VLOOKUP(D11,P12:S14,3,FALSE)</f>
        <v>高専主体</v>
      </c>
      <c r="S11" s="411"/>
      <c r="T11" s="16"/>
      <c r="U11" s="16"/>
      <c r="V11" s="16"/>
      <c r="W11" s="16"/>
      <c r="X11" s="16"/>
      <c r="Y11" s="16"/>
      <c r="Z11" s="16"/>
      <c r="AA11" s="16"/>
      <c r="AB11" s="16"/>
      <c r="AC11" s="16"/>
      <c r="AD11" s="16"/>
      <c r="AE11" s="16"/>
      <c r="AF11" s="16"/>
      <c r="AG11" s="16"/>
      <c r="AH11" s="16"/>
      <c r="AI11" s="16"/>
      <c r="AJ11" s="16"/>
      <c r="AK11" s="16"/>
      <c r="AL11" s="16"/>
      <c r="AM11" s="16"/>
      <c r="AN11" s="16"/>
      <c r="AO11" s="16"/>
      <c r="AQ11" s="42">
        <v>10</v>
      </c>
      <c r="AR11" s="38" t="s">
        <v>34</v>
      </c>
      <c r="AS11" s="41" t="s">
        <v>149</v>
      </c>
      <c r="AT11" s="41" t="s">
        <v>150</v>
      </c>
      <c r="AU11" s="38" t="s">
        <v>35</v>
      </c>
      <c r="AV11" s="42" t="s">
        <v>17</v>
      </c>
      <c r="AW11" s="54" t="s">
        <v>713</v>
      </c>
      <c r="AX11" s="130" t="s">
        <v>463</v>
      </c>
      <c r="AY11" s="133" t="s">
        <v>674</v>
      </c>
      <c r="BA11" s="36">
        <v>30</v>
      </c>
      <c r="BB11" s="36">
        <v>10</v>
      </c>
      <c r="BC11" s="36">
        <v>10</v>
      </c>
      <c r="BD11" s="106" t="s">
        <v>424</v>
      </c>
    </row>
    <row r="12" spans="2:57" ht="18" customHeight="1" thickBot="1" x14ac:dyDescent="0.2">
      <c r="B12" s="16"/>
      <c r="C12" s="16"/>
      <c r="D12" s="16" t="s">
        <v>514</v>
      </c>
      <c r="E12" s="16"/>
      <c r="F12" s="16"/>
      <c r="G12" s="16"/>
      <c r="H12" s="116"/>
      <c r="I12" s="16"/>
      <c r="J12" s="16"/>
      <c r="K12" s="16"/>
      <c r="L12" s="16"/>
      <c r="M12" s="16"/>
      <c r="N12" s="16"/>
      <c r="O12" s="16"/>
      <c r="P12" s="125" t="s">
        <v>545</v>
      </c>
      <c r="Q12" s="16"/>
      <c r="R12" s="408" t="s">
        <v>212</v>
      </c>
      <c r="S12" s="409"/>
      <c r="T12" s="421" t="s">
        <v>602</v>
      </c>
      <c r="U12" s="156"/>
      <c r="V12" s="43" t="s">
        <v>285</v>
      </c>
      <c r="W12" s="16"/>
      <c r="X12" s="16"/>
      <c r="Y12" s="16"/>
      <c r="Z12" s="16"/>
      <c r="AA12" s="16"/>
      <c r="AB12" s="16"/>
      <c r="AC12" s="16"/>
      <c r="AD12" s="16"/>
      <c r="AE12" s="16"/>
      <c r="AF12" s="16"/>
      <c r="AG12" s="16"/>
      <c r="AH12" s="16"/>
      <c r="AI12" s="16"/>
      <c r="AJ12" s="16"/>
      <c r="AK12" s="16"/>
      <c r="AL12" s="16"/>
      <c r="AM12" s="16"/>
      <c r="AN12" s="16"/>
      <c r="AO12" s="16"/>
      <c r="AQ12" s="42">
        <v>11</v>
      </c>
      <c r="AR12" s="38" t="s">
        <v>36</v>
      </c>
      <c r="AS12" s="41" t="s">
        <v>151</v>
      </c>
      <c r="AT12" s="41" t="s">
        <v>152</v>
      </c>
      <c r="AU12" s="38" t="s">
        <v>37</v>
      </c>
      <c r="AV12" s="42" t="s">
        <v>38</v>
      </c>
      <c r="AW12" s="54" t="s">
        <v>714</v>
      </c>
      <c r="AX12" s="131" t="s">
        <v>464</v>
      </c>
      <c r="AY12" s="160" t="s">
        <v>675</v>
      </c>
      <c r="BA12" s="36">
        <v>31</v>
      </c>
      <c r="BB12" s="36">
        <v>11</v>
      </c>
      <c r="BC12" s="36">
        <v>11</v>
      </c>
      <c r="BD12" s="106" t="s">
        <v>425</v>
      </c>
    </row>
    <row r="13" spans="2:57" ht="22.5" customHeight="1" thickBot="1" x14ac:dyDescent="0.2">
      <c r="B13" s="16"/>
      <c r="C13" s="16"/>
      <c r="D13" s="120" t="s">
        <v>538</v>
      </c>
      <c r="E13" s="120" t="s">
        <v>30</v>
      </c>
      <c r="F13" s="120" t="s">
        <v>31</v>
      </c>
      <c r="G13" s="120" t="s">
        <v>32</v>
      </c>
      <c r="H13" s="16"/>
      <c r="I13" s="16"/>
      <c r="J13" s="16"/>
      <c r="K13" s="16"/>
      <c r="L13" s="16"/>
      <c r="M13" s="16"/>
      <c r="N13" s="16"/>
      <c r="O13" s="16"/>
      <c r="P13" s="125" t="s">
        <v>6</v>
      </c>
      <c r="Q13" s="16"/>
      <c r="R13" s="408" t="s">
        <v>212</v>
      </c>
      <c r="S13" s="409"/>
      <c r="T13" s="421"/>
      <c r="U13" s="156"/>
      <c r="V13" s="43" t="s">
        <v>286</v>
      </c>
      <c r="W13" s="16"/>
      <c r="X13" s="16"/>
      <c r="Y13" s="16"/>
      <c r="Z13" s="16"/>
      <c r="AA13" s="16"/>
      <c r="AB13" s="16"/>
      <c r="AC13" s="16"/>
      <c r="AD13" s="16"/>
      <c r="AE13" s="16"/>
      <c r="AF13" s="16"/>
      <c r="AG13" s="16"/>
      <c r="AH13" s="16"/>
      <c r="AI13" s="16"/>
      <c r="AJ13" s="16"/>
      <c r="AK13" s="16"/>
      <c r="AL13" s="16"/>
      <c r="AM13" s="16"/>
      <c r="AN13" s="16"/>
      <c r="AO13" s="16"/>
      <c r="AQ13" s="42">
        <v>12</v>
      </c>
      <c r="AR13" s="38" t="s">
        <v>40</v>
      </c>
      <c r="AS13" s="41" t="s">
        <v>290</v>
      </c>
      <c r="AT13" s="41" t="s">
        <v>676</v>
      </c>
      <c r="AU13" s="38" t="s">
        <v>41</v>
      </c>
      <c r="AV13" s="42" t="s">
        <v>38</v>
      </c>
      <c r="AW13" s="54" t="s">
        <v>715</v>
      </c>
      <c r="AX13" s="130" t="s">
        <v>465</v>
      </c>
      <c r="AY13" s="133" t="s">
        <v>677</v>
      </c>
      <c r="BB13" s="36">
        <v>12</v>
      </c>
      <c r="BC13" s="36">
        <v>12</v>
      </c>
      <c r="BD13" s="106" t="s">
        <v>426</v>
      </c>
    </row>
    <row r="14" spans="2:57" ht="22.5" customHeight="1" thickBot="1" x14ac:dyDescent="0.2">
      <c r="B14" s="16" t="s">
        <v>517</v>
      </c>
      <c r="C14" s="16"/>
      <c r="D14" s="121">
        <f>(VLOOKUP($D$11,$B$23:$U$26,9,FALSE))</f>
        <v>0</v>
      </c>
      <c r="E14" s="121">
        <f>MONTH(VLOOKUP($D$11,$B$23:$U$26,12,FALSE))</f>
        <v>1</v>
      </c>
      <c r="F14" s="122">
        <f>DAY(VLOOKUP(D11,$B$23:$U$26,12,FALSE))</f>
        <v>0</v>
      </c>
      <c r="G14" s="123" t="str">
        <f>VLOOKUP(WEEKDAY(VLOOKUP(D11,B23:U26,12,FALSE)),{1,"日";2,"月";3,"火";4,"水";5,"木";6,"金";7,"土"},2)</f>
        <v>土</v>
      </c>
      <c r="H14" s="16" t="s">
        <v>876</v>
      </c>
      <c r="I14" s="16"/>
      <c r="J14" s="16"/>
      <c r="K14" s="16"/>
      <c r="L14" s="16"/>
      <c r="M14" s="16"/>
      <c r="N14" s="16"/>
      <c r="O14" s="16"/>
      <c r="P14" s="125" t="s">
        <v>10</v>
      </c>
      <c r="Q14" s="16"/>
      <c r="R14" s="408" t="s">
        <v>212</v>
      </c>
      <c r="S14" s="409"/>
      <c r="T14" s="421"/>
      <c r="U14" s="156"/>
      <c r="V14" s="43" t="s">
        <v>408</v>
      </c>
      <c r="W14" s="16"/>
      <c r="X14" s="16"/>
      <c r="Y14" s="16"/>
      <c r="Z14" s="16"/>
      <c r="AA14" s="16"/>
      <c r="AB14" s="16"/>
      <c r="AC14" s="16"/>
      <c r="AD14" s="16"/>
      <c r="AE14" s="16"/>
      <c r="AF14" s="16"/>
      <c r="AG14" s="16"/>
      <c r="AH14" s="16"/>
      <c r="AI14" s="16"/>
      <c r="AJ14" s="16"/>
      <c r="AK14" s="16"/>
      <c r="AL14" s="16"/>
      <c r="AM14" s="16"/>
      <c r="AN14" s="16"/>
      <c r="AO14" s="16"/>
      <c r="AQ14" s="42">
        <v>13</v>
      </c>
      <c r="AR14" s="38" t="s">
        <v>42</v>
      </c>
      <c r="AS14" s="41" t="s">
        <v>291</v>
      </c>
      <c r="AT14" s="41" t="s">
        <v>292</v>
      </c>
      <c r="AU14" s="38" t="s">
        <v>43</v>
      </c>
      <c r="AV14" s="42" t="s">
        <v>17</v>
      </c>
      <c r="AW14" s="54" t="s">
        <v>716</v>
      </c>
      <c r="AX14" s="130" t="s">
        <v>466</v>
      </c>
      <c r="AY14" s="133" t="s">
        <v>678</v>
      </c>
      <c r="BC14" s="36">
        <v>13</v>
      </c>
    </row>
    <row r="15" spans="2:57" ht="22.5" customHeight="1" thickBot="1" x14ac:dyDescent="0.2">
      <c r="B15" s="340" t="s">
        <v>1002</v>
      </c>
      <c r="C15" s="340"/>
      <c r="D15" s="341" t="s">
        <v>1003</v>
      </c>
      <c r="E15" s="341" t="s">
        <v>1003</v>
      </c>
      <c r="F15" s="342" t="s">
        <v>1003</v>
      </c>
      <c r="G15" s="343" t="s">
        <v>159</v>
      </c>
      <c r="H15" s="340" t="s">
        <v>1004</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Q15" s="42">
        <v>14</v>
      </c>
      <c r="AR15" s="38" t="s">
        <v>44</v>
      </c>
      <c r="AS15" s="41" t="s">
        <v>293</v>
      </c>
      <c r="AT15" s="41" t="s">
        <v>294</v>
      </c>
      <c r="AU15" s="38" t="s">
        <v>45</v>
      </c>
      <c r="AV15" s="42" t="s">
        <v>38</v>
      </c>
      <c r="AW15" s="54" t="s">
        <v>717</v>
      </c>
      <c r="AX15" s="130" t="s">
        <v>467</v>
      </c>
      <c r="AY15" s="133" t="s">
        <v>679</v>
      </c>
      <c r="BC15" s="36">
        <v>14</v>
      </c>
    </row>
    <row r="16" spans="2:57" ht="22.5" customHeight="1" thickBot="1" x14ac:dyDescent="0.2">
      <c r="B16" s="16" t="s">
        <v>518</v>
      </c>
      <c r="C16" s="16"/>
      <c r="D16" s="121">
        <f>(VLOOKUP($D$11,$B$23:$U$26,13,FALSE))</f>
        <v>0</v>
      </c>
      <c r="E16" s="121">
        <f>MONTH(VLOOKUP(D11,B23:U26,16,FALSE))</f>
        <v>1</v>
      </c>
      <c r="F16" s="122">
        <f>DAY(VLOOKUP(D11,B23:U26,16,FALSE))</f>
        <v>0</v>
      </c>
      <c r="G16" s="123" t="str">
        <f>VLOOKUP(WEEKDAY(VLOOKUP(D11,B23:U26,16,FALSE)),{1,"日";2,"月";3,"火";4,"水";5,"木";6,"金";7,"土"},2)</f>
        <v>土</v>
      </c>
      <c r="H16" s="16" t="s">
        <v>876</v>
      </c>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Q16" s="42">
        <v>15</v>
      </c>
      <c r="AR16" s="38" t="s">
        <v>153</v>
      </c>
      <c r="AS16" s="41" t="s">
        <v>295</v>
      </c>
      <c r="AT16" s="41" t="s">
        <v>296</v>
      </c>
      <c r="AU16" s="38" t="s">
        <v>154</v>
      </c>
      <c r="AV16" s="37" t="s">
        <v>17</v>
      </c>
      <c r="AW16" s="54" t="s">
        <v>718</v>
      </c>
      <c r="AX16" s="131" t="s">
        <v>468</v>
      </c>
      <c r="AY16" s="160" t="s">
        <v>632</v>
      </c>
      <c r="BC16" s="36">
        <v>15</v>
      </c>
    </row>
    <row r="17" spans="1:55" ht="22.5" customHeight="1" thickBot="1" x14ac:dyDescent="0.2">
      <c r="B17" s="16"/>
      <c r="C17" s="16"/>
      <c r="D17" s="124"/>
      <c r="E17" s="124"/>
      <c r="F17" s="124"/>
      <c r="G17" s="120"/>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Q17" s="42">
        <v>16</v>
      </c>
      <c r="AR17" s="38" t="s">
        <v>155</v>
      </c>
      <c r="AS17" s="41" t="s">
        <v>680</v>
      </c>
      <c r="AT17" s="41" t="s">
        <v>297</v>
      </c>
      <c r="AU17" s="38" t="s">
        <v>156</v>
      </c>
      <c r="AV17" s="37" t="s">
        <v>17</v>
      </c>
      <c r="AW17" s="54" t="s">
        <v>719</v>
      </c>
      <c r="AX17" s="130" t="s">
        <v>469</v>
      </c>
      <c r="AY17" s="133" t="s">
        <v>762</v>
      </c>
      <c r="BC17" s="36">
        <v>16</v>
      </c>
    </row>
    <row r="18" spans="1:55" ht="22.5" customHeight="1" thickBot="1" x14ac:dyDescent="0.2">
      <c r="B18" s="16" t="s">
        <v>519</v>
      </c>
      <c r="C18" s="16"/>
      <c r="D18" s="121">
        <f>(VLOOKUP($D$11,$B$23:$U$26,17,FALSE))</f>
        <v>0</v>
      </c>
      <c r="E18" s="121" t="e">
        <f>MONTH(VLOOKUP(D11,B23:U26,20,FALSE))</f>
        <v>#VALUE!</v>
      </c>
      <c r="F18" s="122" t="e">
        <f>DAY(VLOOKUP(D11,B23:U26,20,FALSE))</f>
        <v>#VALUE!</v>
      </c>
      <c r="G18" s="123" t="e">
        <f>VLOOKUP(WEEKDAY(VLOOKUP(D11,B23:U26,20,FALSE)),{1,"日";2,"月";3,"火";4,"水";5,"木";6,"金";7,"土"},2)</f>
        <v>#VALUE!</v>
      </c>
      <c r="H18" s="16" t="s">
        <v>876</v>
      </c>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Q18" s="42">
        <v>17</v>
      </c>
      <c r="AR18" s="38" t="s">
        <v>46</v>
      </c>
      <c r="AS18" s="41" t="s">
        <v>298</v>
      </c>
      <c r="AT18" s="41" t="s">
        <v>299</v>
      </c>
      <c r="AU18" s="38" t="s">
        <v>47</v>
      </c>
      <c r="AV18" s="42" t="s">
        <v>48</v>
      </c>
      <c r="AW18" s="54" t="s">
        <v>720</v>
      </c>
      <c r="AX18" s="130" t="s">
        <v>470</v>
      </c>
      <c r="AY18" s="133" t="s">
        <v>633</v>
      </c>
      <c r="BC18" s="36">
        <v>17</v>
      </c>
    </row>
    <row r="19" spans="1:55" ht="22.5" customHeight="1" thickBot="1" x14ac:dyDescent="0.2">
      <c r="B19" s="344" t="s">
        <v>1005</v>
      </c>
      <c r="C19" s="344"/>
      <c r="D19" s="345" t="s">
        <v>1003</v>
      </c>
      <c r="E19" s="345" t="s">
        <v>1003</v>
      </c>
      <c r="F19" s="346" t="s">
        <v>1003</v>
      </c>
      <c r="G19" s="347" t="s">
        <v>159</v>
      </c>
      <c r="H19" s="344" t="s">
        <v>1004</v>
      </c>
      <c r="I19" s="17"/>
      <c r="J19" s="17"/>
      <c r="K19" s="17"/>
      <c r="L19" s="17"/>
      <c r="M19" s="17"/>
      <c r="N19" s="17"/>
      <c r="O19" s="17"/>
      <c r="P19" s="16"/>
      <c r="Q19" s="16"/>
      <c r="R19" s="16"/>
      <c r="S19" s="16"/>
      <c r="T19" s="16"/>
      <c r="U19" s="16"/>
      <c r="V19" s="16"/>
      <c r="W19" s="16"/>
      <c r="X19" s="16"/>
      <c r="Y19" s="257" t="s">
        <v>956</v>
      </c>
      <c r="Z19" s="16"/>
      <c r="AA19" s="16"/>
      <c r="AB19" s="16"/>
      <c r="AC19" s="16"/>
      <c r="AD19" s="16"/>
      <c r="AE19" s="16"/>
      <c r="AF19" s="16"/>
      <c r="AG19" s="16"/>
      <c r="AH19" s="16"/>
      <c r="AI19" s="16"/>
      <c r="AJ19" s="16"/>
      <c r="AK19" s="16"/>
      <c r="AL19" s="16"/>
      <c r="AM19" s="16"/>
      <c r="AN19" s="16"/>
      <c r="AO19" s="16"/>
      <c r="AQ19" s="42">
        <v>18</v>
      </c>
      <c r="AR19" s="38" t="s">
        <v>14</v>
      </c>
      <c r="AS19" s="41" t="s">
        <v>300</v>
      </c>
      <c r="AT19" s="41" t="s">
        <v>301</v>
      </c>
      <c r="AU19" s="38" t="s">
        <v>614</v>
      </c>
      <c r="AV19" s="42" t="s">
        <v>49</v>
      </c>
      <c r="AW19" s="54" t="s">
        <v>744</v>
      </c>
      <c r="AX19" s="130" t="s">
        <v>471</v>
      </c>
      <c r="AY19" s="133" t="s">
        <v>763</v>
      </c>
      <c r="BC19" s="36">
        <v>18</v>
      </c>
    </row>
    <row r="20" spans="1:55" s="39" customFormat="1" ht="15" customHeight="1" x14ac:dyDescent="0.15">
      <c r="B20" s="24"/>
      <c r="C20" s="372" t="s">
        <v>649</v>
      </c>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4"/>
      <c r="AB20" s="372" t="s">
        <v>125</v>
      </c>
      <c r="AC20" s="373"/>
      <c r="AD20" s="373"/>
      <c r="AE20" s="373"/>
      <c r="AF20" s="373"/>
      <c r="AG20" s="373"/>
      <c r="AH20" s="373"/>
      <c r="AI20" s="373"/>
      <c r="AJ20" s="373"/>
      <c r="AK20" s="373"/>
      <c r="AL20" s="373"/>
      <c r="AM20" s="373"/>
      <c r="AN20" s="373"/>
      <c r="AO20" s="374"/>
      <c r="AQ20" s="42">
        <v>19</v>
      </c>
      <c r="AR20" s="38" t="s">
        <v>50</v>
      </c>
      <c r="AS20" s="41" t="s">
        <v>681</v>
      </c>
      <c r="AT20" s="41" t="s">
        <v>302</v>
      </c>
      <c r="AU20" s="38" t="s">
        <v>614</v>
      </c>
      <c r="AV20" s="42" t="s">
        <v>51</v>
      </c>
      <c r="AW20" s="54" t="s">
        <v>743</v>
      </c>
      <c r="AX20" s="130" t="s">
        <v>472</v>
      </c>
      <c r="AY20" s="133" t="s">
        <v>763</v>
      </c>
      <c r="BA20" s="36"/>
      <c r="BC20" s="39">
        <v>19</v>
      </c>
    </row>
    <row r="21" spans="1:55" s="39" customFormat="1" ht="15" customHeight="1" x14ac:dyDescent="0.15">
      <c r="B21" s="26"/>
      <c r="C21" s="382"/>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4"/>
      <c r="AB21" s="379" t="e">
        <f>VLOOKUP($D$4,AR2:AW57,6,FALSE)</f>
        <v>#N/A</v>
      </c>
      <c r="AC21" s="380"/>
      <c r="AD21" s="380"/>
      <c r="AE21" s="380"/>
      <c r="AF21" s="380"/>
      <c r="AG21" s="381"/>
      <c r="AH21" s="368" t="str">
        <f>IF(E9="独立行政法人国立高等専門学校機構　仙台高等専門学校施設課","仙台高等専門学校施設課","高専機構本部整備課")</f>
        <v>高専機構本部整備課</v>
      </c>
      <c r="AI21" s="375"/>
      <c r="AJ21" s="375"/>
      <c r="AK21" s="375"/>
      <c r="AL21" s="375"/>
      <c r="AM21" s="375"/>
      <c r="AN21" s="375"/>
      <c r="AO21" s="369"/>
      <c r="AQ21" s="42">
        <v>20</v>
      </c>
      <c r="AR21" s="38" t="s">
        <v>52</v>
      </c>
      <c r="AS21" s="41" t="s">
        <v>303</v>
      </c>
      <c r="AT21" s="41" t="s">
        <v>682</v>
      </c>
      <c r="AU21" s="38" t="s">
        <v>53</v>
      </c>
      <c r="AV21" s="42" t="s">
        <v>17</v>
      </c>
      <c r="AW21" s="54" t="s">
        <v>721</v>
      </c>
      <c r="AX21" s="130" t="s">
        <v>473</v>
      </c>
      <c r="AY21" s="133" t="s">
        <v>764</v>
      </c>
      <c r="BC21" s="39">
        <v>20</v>
      </c>
    </row>
    <row r="22" spans="1:55" s="39" customFormat="1" ht="15" customHeight="1" x14ac:dyDescent="0.15">
      <c r="B22" s="27" t="s">
        <v>25</v>
      </c>
      <c r="C22" s="44"/>
      <c r="D22" s="403" t="s">
        <v>647</v>
      </c>
      <c r="E22" s="404"/>
      <c r="F22" s="372" t="s">
        <v>54</v>
      </c>
      <c r="G22" s="386"/>
      <c r="H22" s="386"/>
      <c r="I22" s="405"/>
      <c r="J22" s="385" t="s">
        <v>517</v>
      </c>
      <c r="K22" s="386"/>
      <c r="L22" s="386"/>
      <c r="M22" s="115"/>
      <c r="N22" s="385" t="s">
        <v>518</v>
      </c>
      <c r="O22" s="386"/>
      <c r="P22" s="386"/>
      <c r="Q22" s="115"/>
      <c r="R22" s="385" t="s">
        <v>519</v>
      </c>
      <c r="S22" s="386"/>
      <c r="T22" s="386"/>
      <c r="U22" s="115"/>
      <c r="V22" s="368" t="s">
        <v>55</v>
      </c>
      <c r="W22" s="369"/>
      <c r="X22" s="29" t="s">
        <v>56</v>
      </c>
      <c r="Y22" s="29" t="s">
        <v>160</v>
      </c>
      <c r="Z22" s="28" t="s">
        <v>304</v>
      </c>
      <c r="AA22" s="28" t="s">
        <v>305</v>
      </c>
      <c r="AB22" s="368" t="s">
        <v>57</v>
      </c>
      <c r="AC22" s="369"/>
      <c r="AD22" s="370" t="s">
        <v>126</v>
      </c>
      <c r="AE22" s="371"/>
      <c r="AF22" s="27" t="s">
        <v>304</v>
      </c>
      <c r="AG22" s="27" t="s">
        <v>305</v>
      </c>
      <c r="AH22" s="368" t="s">
        <v>962</v>
      </c>
      <c r="AI22" s="369"/>
      <c r="AJ22" s="368" t="s">
        <v>963</v>
      </c>
      <c r="AK22" s="369"/>
      <c r="AL22" s="368" t="s">
        <v>964</v>
      </c>
      <c r="AM22" s="369"/>
      <c r="AN22" s="27" t="s">
        <v>304</v>
      </c>
      <c r="AO22" s="27" t="s">
        <v>305</v>
      </c>
      <c r="AQ22" s="42">
        <v>21</v>
      </c>
      <c r="AR22" s="38" t="s">
        <v>58</v>
      </c>
      <c r="AS22" s="41" t="s">
        <v>306</v>
      </c>
      <c r="AT22" s="41" t="s">
        <v>307</v>
      </c>
      <c r="AU22" s="38" t="s">
        <v>59</v>
      </c>
      <c r="AV22" s="42" t="s">
        <v>17</v>
      </c>
      <c r="AW22" s="54" t="s">
        <v>722</v>
      </c>
      <c r="AX22" s="130" t="s">
        <v>474</v>
      </c>
      <c r="AY22" s="133" t="s">
        <v>683</v>
      </c>
      <c r="BC22" s="39">
        <v>21</v>
      </c>
    </row>
    <row r="23" spans="1:55" s="39" customFormat="1" ht="28.5" customHeight="1" x14ac:dyDescent="0.15">
      <c r="A23" s="39">
        <v>1</v>
      </c>
      <c r="B23" s="25" t="s">
        <v>545</v>
      </c>
      <c r="C23" s="97" t="s">
        <v>159</v>
      </c>
      <c r="D23" s="398"/>
      <c r="E23" s="399"/>
      <c r="F23" s="396"/>
      <c r="G23" s="396"/>
      <c r="H23" s="396"/>
      <c r="I23" s="397"/>
      <c r="J23" s="107"/>
      <c r="K23" s="97"/>
      <c r="L23" s="107"/>
      <c r="M23" s="119"/>
      <c r="N23" s="107"/>
      <c r="O23" s="97"/>
      <c r="P23" s="107"/>
      <c r="Q23" s="119"/>
      <c r="R23" s="107"/>
      <c r="S23" s="97"/>
      <c r="T23" s="97"/>
      <c r="U23" s="119" t="e">
        <f>INT(R23+1988 &amp; "/" &amp;S23&amp;"/"&amp;T23)</f>
        <v>#VALUE!</v>
      </c>
      <c r="V23" s="363"/>
      <c r="W23" s="364"/>
      <c r="X23" s="114"/>
      <c r="Y23" s="114"/>
      <c r="Z23" s="113"/>
      <c r="AA23" s="256"/>
      <c r="AB23" s="138" t="s">
        <v>983</v>
      </c>
      <c r="AC23" s="158"/>
      <c r="AD23" s="138" t="s">
        <v>381</v>
      </c>
      <c r="AE23" s="261"/>
      <c r="AF23" s="376" t="e">
        <f>VLOOKUP(E8,AR3:AT60,2,FALSE)</f>
        <v>#N/A</v>
      </c>
      <c r="AG23" s="376" t="e">
        <f>VLOOKUP(E8,AR2:AT59,3,FALSE)</f>
        <v>#N/A</v>
      </c>
      <c r="AH23" s="138" t="s">
        <v>381</v>
      </c>
      <c r="AI23" s="139"/>
      <c r="AJ23" s="138"/>
      <c r="AK23" s="139"/>
      <c r="AL23" s="138"/>
      <c r="AM23" s="139"/>
      <c r="AN23" s="259" t="s">
        <v>970</v>
      </c>
      <c r="AO23" s="258" t="str">
        <f>IF(ISERR(FIND("整備",$AH$21)),$AT$61,$AT$58)</f>
        <v>042-668-5230</v>
      </c>
      <c r="AQ23" s="42">
        <v>22</v>
      </c>
      <c r="AR23" s="38" t="s">
        <v>60</v>
      </c>
      <c r="AS23" s="41" t="s">
        <v>308</v>
      </c>
      <c r="AT23" s="41" t="s">
        <v>685</v>
      </c>
      <c r="AU23" s="38" t="s">
        <v>61</v>
      </c>
      <c r="AV23" s="42" t="s">
        <v>17</v>
      </c>
      <c r="AW23" s="54" t="s">
        <v>723</v>
      </c>
      <c r="AX23" s="130" t="s">
        <v>475</v>
      </c>
      <c r="AY23" s="133" t="s">
        <v>684</v>
      </c>
      <c r="BC23" s="39">
        <v>22</v>
      </c>
    </row>
    <row r="24" spans="1:55" s="39" customFormat="1" ht="28.5" customHeight="1" x14ac:dyDescent="0.15">
      <c r="A24" s="39">
        <v>2</v>
      </c>
      <c r="B24" s="25" t="s">
        <v>6</v>
      </c>
      <c r="C24" s="97" t="s">
        <v>159</v>
      </c>
      <c r="D24" s="398"/>
      <c r="E24" s="399"/>
      <c r="F24" s="396"/>
      <c r="G24" s="396"/>
      <c r="H24" s="396"/>
      <c r="I24" s="397"/>
      <c r="J24" s="107"/>
      <c r="K24" s="97"/>
      <c r="L24" s="107"/>
      <c r="M24" s="119"/>
      <c r="N24" s="107"/>
      <c r="O24" s="97"/>
      <c r="P24" s="107"/>
      <c r="Q24" s="119"/>
      <c r="R24" s="107"/>
      <c r="S24" s="97"/>
      <c r="T24" s="97"/>
      <c r="U24" s="119" t="e">
        <f>INT(R24+1988 &amp; "/" &amp;S24&amp;"/"&amp;T24)</f>
        <v>#VALUE!</v>
      </c>
      <c r="V24" s="363"/>
      <c r="W24" s="364"/>
      <c r="X24" s="114"/>
      <c r="Y24" s="114"/>
      <c r="Z24" s="256"/>
      <c r="AA24" s="256"/>
      <c r="AB24" s="138" t="s">
        <v>983</v>
      </c>
      <c r="AC24" s="158"/>
      <c r="AD24" s="138" t="s">
        <v>381</v>
      </c>
      <c r="AE24" s="140"/>
      <c r="AF24" s="377"/>
      <c r="AG24" s="377"/>
      <c r="AH24" s="138" t="s">
        <v>381</v>
      </c>
      <c r="AI24" s="139"/>
      <c r="AJ24" s="138"/>
      <c r="AK24" s="139"/>
      <c r="AL24" s="138"/>
      <c r="AM24" s="139"/>
      <c r="AN24" s="259" t="s">
        <v>972</v>
      </c>
      <c r="AO24" s="258" t="str">
        <f>IF(ISERR(FIND("整備",$AH$21)),$AT62,$AT$59)</f>
        <v>042-668-5230</v>
      </c>
      <c r="AQ24" s="42">
        <v>23</v>
      </c>
      <c r="AR24" s="38" t="s">
        <v>62</v>
      </c>
      <c r="AS24" s="41" t="s">
        <v>309</v>
      </c>
      <c r="AT24" s="41" t="s">
        <v>310</v>
      </c>
      <c r="AU24" s="38" t="s">
        <v>63</v>
      </c>
      <c r="AV24" s="42" t="s">
        <v>64</v>
      </c>
      <c r="AW24" s="54" t="s">
        <v>724</v>
      </c>
      <c r="AX24" s="130" t="s">
        <v>476</v>
      </c>
      <c r="AY24" s="133" t="s">
        <v>686</v>
      </c>
      <c r="BC24" s="39">
        <v>23</v>
      </c>
    </row>
    <row r="25" spans="1:55" s="39" customFormat="1" ht="28.5" customHeight="1" x14ac:dyDescent="0.15">
      <c r="A25" s="39">
        <v>3</v>
      </c>
      <c r="B25" s="25" t="s">
        <v>436</v>
      </c>
      <c r="C25" s="97" t="s">
        <v>159</v>
      </c>
      <c r="D25" s="398"/>
      <c r="E25" s="399"/>
      <c r="F25" s="396"/>
      <c r="G25" s="396"/>
      <c r="H25" s="396"/>
      <c r="I25" s="397"/>
      <c r="J25" s="107"/>
      <c r="K25" s="97"/>
      <c r="L25" s="107"/>
      <c r="M25" s="119"/>
      <c r="N25" s="107"/>
      <c r="O25" s="97"/>
      <c r="P25" s="107"/>
      <c r="Q25" s="119"/>
      <c r="R25" s="107"/>
      <c r="S25" s="97"/>
      <c r="T25" s="97"/>
      <c r="U25" s="119" t="e">
        <f>INT(R25+1988 &amp; "/" &amp;S25&amp;"/"&amp;T25)</f>
        <v>#VALUE!</v>
      </c>
      <c r="V25" s="363"/>
      <c r="W25" s="364"/>
      <c r="X25" s="114"/>
      <c r="Y25" s="114"/>
      <c r="Z25" s="256"/>
      <c r="AA25" s="252"/>
      <c r="AB25" s="138" t="s">
        <v>158</v>
      </c>
      <c r="AC25" s="262"/>
      <c r="AD25" s="138" t="s">
        <v>159</v>
      </c>
      <c r="AE25" s="262"/>
      <c r="AF25" s="377"/>
      <c r="AG25" s="377"/>
      <c r="AH25" s="360" t="s">
        <v>381</v>
      </c>
      <c r="AI25" s="391"/>
      <c r="AJ25" s="360"/>
      <c r="AK25" s="391"/>
      <c r="AL25" s="360"/>
      <c r="AM25" s="391"/>
      <c r="AN25" s="387" t="s">
        <v>975</v>
      </c>
      <c r="AO25" s="389" t="str">
        <f>IF(ISERR(FIND("整備",$AH$21)),$AT63,$AT$60)</f>
        <v>042-668-5230</v>
      </c>
      <c r="AQ25" s="42">
        <v>24</v>
      </c>
      <c r="AR25" s="38" t="s">
        <v>65</v>
      </c>
      <c r="AS25" s="41" t="s">
        <v>311</v>
      </c>
      <c r="AT25" s="41" t="s">
        <v>312</v>
      </c>
      <c r="AU25" s="38" t="s">
        <v>66</v>
      </c>
      <c r="AV25" s="42" t="s">
        <v>17</v>
      </c>
      <c r="AW25" s="54" t="s">
        <v>725</v>
      </c>
      <c r="AX25" s="132" t="s">
        <v>477</v>
      </c>
      <c r="AY25" s="157" t="s">
        <v>634</v>
      </c>
      <c r="BC25" s="39">
        <v>24</v>
      </c>
    </row>
    <row r="26" spans="1:55" s="39" customFormat="1" ht="28.5" customHeight="1" x14ac:dyDescent="0.15">
      <c r="A26" s="39">
        <v>4</v>
      </c>
      <c r="B26" s="25" t="s">
        <v>313</v>
      </c>
      <c r="C26" s="97"/>
      <c r="D26" s="398"/>
      <c r="E26" s="399"/>
      <c r="F26" s="396" t="s">
        <v>660</v>
      </c>
      <c r="G26" s="396"/>
      <c r="H26" s="396"/>
      <c r="I26" s="397"/>
      <c r="J26" s="107"/>
      <c r="K26" s="97"/>
      <c r="L26" s="107"/>
      <c r="M26" s="117"/>
      <c r="N26" s="107"/>
      <c r="O26" s="97"/>
      <c r="P26" s="107"/>
      <c r="Q26" s="117"/>
      <c r="R26" s="107"/>
      <c r="S26" s="97"/>
      <c r="T26" s="97"/>
      <c r="U26" s="119" t="e">
        <f>INT(R26+1988 &amp; "/" &amp;S26&amp;"/"&amp;T26)</f>
        <v>#VALUE!</v>
      </c>
      <c r="V26" s="363" t="s">
        <v>376</v>
      </c>
      <c r="W26" s="364"/>
      <c r="X26" s="114" t="s">
        <v>377</v>
      </c>
      <c r="Y26" s="114" t="s">
        <v>378</v>
      </c>
      <c r="Z26" s="113" t="s">
        <v>379</v>
      </c>
      <c r="AA26" s="113" t="s">
        <v>380</v>
      </c>
      <c r="AB26" s="260"/>
      <c r="AC26" s="264"/>
      <c r="AD26" s="260"/>
      <c r="AE26" s="264"/>
      <c r="AF26" s="378"/>
      <c r="AG26" s="378"/>
      <c r="AH26" s="361"/>
      <c r="AI26" s="392"/>
      <c r="AJ26" s="361"/>
      <c r="AK26" s="392"/>
      <c r="AL26" s="361"/>
      <c r="AM26" s="392"/>
      <c r="AN26" s="388"/>
      <c r="AO26" s="390"/>
      <c r="AQ26" s="42">
        <v>25</v>
      </c>
      <c r="AR26" s="38" t="s">
        <v>67</v>
      </c>
      <c r="AS26" s="41" t="s">
        <v>314</v>
      </c>
      <c r="AT26" s="41" t="s">
        <v>315</v>
      </c>
      <c r="AU26" s="38" t="s">
        <v>68</v>
      </c>
      <c r="AV26" s="42" t="s">
        <v>17</v>
      </c>
      <c r="AW26" s="54" t="s">
        <v>726</v>
      </c>
      <c r="AX26" s="130" t="s">
        <v>478</v>
      </c>
      <c r="AY26" s="133" t="s">
        <v>687</v>
      </c>
      <c r="BC26" s="39">
        <v>25</v>
      </c>
    </row>
    <row r="27" spans="1:55" s="39" customFormat="1" ht="28.5" customHeight="1" thickBot="1" x14ac:dyDescent="0.2">
      <c r="B27" s="17"/>
      <c r="C27" s="43" t="s">
        <v>202</v>
      </c>
      <c r="D27" s="33"/>
      <c r="E27" s="33"/>
      <c r="F27" s="31"/>
      <c r="G27" s="31"/>
      <c r="H27" s="31"/>
      <c r="I27" s="31"/>
      <c r="J27" s="35"/>
      <c r="K27" s="35"/>
      <c r="L27" s="35"/>
      <c r="M27" s="35"/>
      <c r="N27" s="33"/>
      <c r="O27" s="33"/>
      <c r="P27" s="33"/>
      <c r="Q27" s="33"/>
      <c r="R27" s="31"/>
      <c r="S27" s="31"/>
      <c r="T27" s="16"/>
      <c r="U27" s="16"/>
      <c r="V27" s="33"/>
      <c r="W27" s="33"/>
      <c r="X27" s="33"/>
      <c r="Y27" s="366" t="s">
        <v>965</v>
      </c>
      <c r="Z27" s="366"/>
      <c r="AA27" s="16"/>
      <c r="AB27" s="16" t="s">
        <v>557</v>
      </c>
      <c r="AC27" s="16"/>
      <c r="AD27" s="16" t="s">
        <v>557</v>
      </c>
      <c r="AE27" s="16"/>
      <c r="AF27" s="16"/>
      <c r="AG27" s="16"/>
      <c r="AH27" s="16" t="s">
        <v>557</v>
      </c>
      <c r="AI27" s="16"/>
      <c r="AJ27" s="16" t="s">
        <v>557</v>
      </c>
      <c r="AK27" s="16"/>
      <c r="AL27" s="16" t="s">
        <v>557</v>
      </c>
      <c r="AM27" s="16"/>
      <c r="AN27" s="16"/>
      <c r="AO27" s="16"/>
      <c r="AQ27" s="42">
        <v>26</v>
      </c>
      <c r="AR27" s="38" t="s">
        <v>69</v>
      </c>
      <c r="AS27" s="41" t="s">
        <v>316</v>
      </c>
      <c r="AT27" s="41" t="s">
        <v>317</v>
      </c>
      <c r="AU27" s="38" t="s">
        <v>70</v>
      </c>
      <c r="AV27" s="42" t="s">
        <v>17</v>
      </c>
      <c r="AW27" s="54" t="s">
        <v>727</v>
      </c>
      <c r="AX27" s="130" t="s">
        <v>479</v>
      </c>
      <c r="AY27" s="133" t="s">
        <v>765</v>
      </c>
      <c r="BC27" s="39">
        <v>26</v>
      </c>
    </row>
    <row r="28" spans="1:55" s="39" customFormat="1" ht="28.5" customHeight="1" thickBot="1" x14ac:dyDescent="0.2">
      <c r="B28" s="401" t="s">
        <v>157</v>
      </c>
      <c r="C28" s="402"/>
      <c r="D28" s="155" t="s">
        <v>453</v>
      </c>
      <c r="E28" s="400" t="str">
        <f>IF($D$28="施設課",$AH$21,VLOOKUP(入力用!$D$4,入力用!$AR$2:$AW$59,4,FALSE))</f>
        <v>高専機構本部整備課</v>
      </c>
      <c r="F28" s="400"/>
      <c r="G28" s="400"/>
      <c r="H28" s="400"/>
      <c r="I28" s="400" t="str">
        <f>IF(ISERR(FIND("整備課",E28)),VLOOKUP(入力用!$D$4,入力用!$AR$2:$AY$59,8,FALSE),IF(ISERR(FIND("本部",E28)),AS67,AS72))</f>
        <v>江川　豊</v>
      </c>
      <c r="J28" s="400"/>
      <c r="K28" s="400"/>
      <c r="L28" s="32"/>
      <c r="M28" s="32"/>
      <c r="N28" s="33"/>
      <c r="O28" s="33"/>
      <c r="P28" s="33"/>
      <c r="Q28" s="33"/>
      <c r="R28" s="365" t="s">
        <v>288</v>
      </c>
      <c r="S28" s="365"/>
      <c r="T28" s="33"/>
      <c r="U28" s="33"/>
      <c r="V28" s="33"/>
      <c r="W28" s="33"/>
      <c r="X28" s="33"/>
      <c r="Y28" s="367"/>
      <c r="Z28" s="367"/>
      <c r="AA28" s="16"/>
      <c r="AB28" s="16" t="s">
        <v>555</v>
      </c>
      <c r="AC28" s="16"/>
      <c r="AD28" s="16" t="s">
        <v>555</v>
      </c>
      <c r="AE28" s="16"/>
      <c r="AF28" s="16"/>
      <c r="AG28" s="16"/>
      <c r="AH28" s="16" t="s">
        <v>555</v>
      </c>
      <c r="AI28" s="16"/>
      <c r="AJ28" s="16" t="s">
        <v>555</v>
      </c>
      <c r="AK28" s="16"/>
      <c r="AL28" s="16" t="s">
        <v>555</v>
      </c>
      <c r="AM28" s="16"/>
      <c r="AN28" s="16"/>
      <c r="AO28" s="16"/>
      <c r="AQ28" s="42">
        <v>27</v>
      </c>
      <c r="AR28" s="38" t="s">
        <v>73</v>
      </c>
      <c r="AS28" s="41" t="s">
        <v>318</v>
      </c>
      <c r="AT28" s="41" t="s">
        <v>319</v>
      </c>
      <c r="AU28" s="38" t="s">
        <v>74</v>
      </c>
      <c r="AV28" s="42" t="s">
        <v>17</v>
      </c>
      <c r="AW28" s="54" t="s">
        <v>728</v>
      </c>
      <c r="AX28" s="130" t="s">
        <v>480</v>
      </c>
      <c r="AY28" s="133" t="s">
        <v>766</v>
      </c>
      <c r="BC28" s="39">
        <v>27</v>
      </c>
    </row>
    <row r="29" spans="1:55" s="39" customFormat="1" ht="60" customHeight="1" thickBot="1" x14ac:dyDescent="0.2">
      <c r="B29" s="401" t="s">
        <v>516</v>
      </c>
      <c r="C29" s="402"/>
      <c r="D29" s="155" t="s">
        <v>453</v>
      </c>
      <c r="E29" s="400" t="str">
        <f>IF($D$29="施設課",$AH$21,VLOOKUP(入力用!$D$4,入力用!$AR$2:$AW$59,4,FALSE))</f>
        <v>高専機構本部整備課</v>
      </c>
      <c r="F29" s="400"/>
      <c r="G29" s="400"/>
      <c r="H29" s="400"/>
      <c r="I29" s="400" t="str">
        <f>IF(ISERR(FIND("整備課",E29)),VLOOKUP(入力用!$D$4,入力用!$AR$2:$AY$59,8,FALSE),IF(ISERR(FIND("本部",E29)),AS67,AS72))</f>
        <v>江川　豊</v>
      </c>
      <c r="J29" s="400"/>
      <c r="K29" s="400"/>
      <c r="L29" s="32"/>
      <c r="M29" s="32"/>
      <c r="N29" s="33"/>
      <c r="O29" s="33"/>
      <c r="P29" s="33"/>
      <c r="Q29" s="33"/>
      <c r="R29" s="362" t="s">
        <v>289</v>
      </c>
      <c r="S29" s="362"/>
      <c r="T29" s="362"/>
      <c r="U29" s="362"/>
      <c r="V29" s="362"/>
      <c r="W29" s="362"/>
      <c r="X29" s="362"/>
      <c r="Y29" s="16"/>
      <c r="Z29" s="16"/>
      <c r="AA29" s="16"/>
      <c r="AB29" s="151"/>
      <c r="AC29" s="359" t="s">
        <v>515</v>
      </c>
      <c r="AD29" s="359"/>
      <c r="AE29" s="359"/>
      <c r="AF29" s="359"/>
      <c r="AG29" s="359"/>
      <c r="AH29" s="144"/>
      <c r="AI29" s="144"/>
      <c r="AJ29" s="144"/>
      <c r="AK29" s="144"/>
      <c r="AL29" s="145"/>
      <c r="AM29" s="16"/>
      <c r="AN29" s="16"/>
      <c r="AO29" s="16"/>
      <c r="AQ29" s="42">
        <v>28</v>
      </c>
      <c r="AR29" s="38" t="s">
        <v>75</v>
      </c>
      <c r="AS29" s="41" t="s">
        <v>320</v>
      </c>
      <c r="AT29" s="41" t="s">
        <v>321</v>
      </c>
      <c r="AU29" s="38" t="s">
        <v>76</v>
      </c>
      <c r="AV29" s="42" t="s">
        <v>17</v>
      </c>
      <c r="AW29" s="54" t="s">
        <v>729</v>
      </c>
      <c r="AX29" s="130" t="s">
        <v>481</v>
      </c>
      <c r="AY29" s="133" t="s">
        <v>688</v>
      </c>
      <c r="BC29" s="39">
        <v>28</v>
      </c>
    </row>
    <row r="30" spans="1:55" s="39" customFormat="1" ht="28.5" customHeight="1" thickBot="1" x14ac:dyDescent="0.2">
      <c r="B30" s="17"/>
      <c r="C30" s="30"/>
      <c r="D30" s="13"/>
      <c r="E30" s="13"/>
      <c r="F30" s="31"/>
      <c r="G30" s="32"/>
      <c r="H30" s="32"/>
      <c r="I30" s="32"/>
      <c r="J30" s="32"/>
      <c r="K30" s="32"/>
      <c r="L30" s="32"/>
      <c r="M30" s="32"/>
      <c r="N30" s="33"/>
      <c r="O30" s="33"/>
      <c r="P30" s="33"/>
      <c r="Q30" s="33"/>
      <c r="R30" s="103" t="s">
        <v>407</v>
      </c>
      <c r="S30" s="33"/>
      <c r="T30" s="16"/>
      <c r="U30" s="16"/>
      <c r="V30" s="33"/>
      <c r="W30" s="33"/>
      <c r="X30" s="33"/>
      <c r="Y30" s="16"/>
      <c r="Z30" s="16"/>
      <c r="AA30" s="16"/>
      <c r="AB30" s="152"/>
      <c r="AC30" s="149" t="s">
        <v>282</v>
      </c>
      <c r="AD30" s="4"/>
      <c r="AE30" s="4"/>
      <c r="AF30" s="4"/>
      <c r="AG30" s="4"/>
      <c r="AH30" s="4"/>
      <c r="AI30" s="4"/>
      <c r="AJ30" s="4"/>
      <c r="AK30" s="4"/>
      <c r="AL30" s="146"/>
      <c r="AM30" s="16"/>
      <c r="AN30" s="16"/>
      <c r="AO30" s="16"/>
      <c r="AQ30" s="37">
        <v>29</v>
      </c>
      <c r="AR30" s="38" t="s">
        <v>196</v>
      </c>
      <c r="AS30" s="41" t="s">
        <v>322</v>
      </c>
      <c r="AT30" s="41" t="s">
        <v>323</v>
      </c>
      <c r="AU30" s="38" t="s">
        <v>77</v>
      </c>
      <c r="AV30" s="42" t="s">
        <v>17</v>
      </c>
      <c r="AW30" s="54" t="s">
        <v>730</v>
      </c>
      <c r="AX30" s="130" t="s">
        <v>482</v>
      </c>
      <c r="AY30" s="133" t="s">
        <v>689</v>
      </c>
      <c r="BC30" s="39">
        <v>29</v>
      </c>
    </row>
    <row r="31" spans="1:55" ht="27" customHeight="1" thickBot="1" x14ac:dyDescent="0.2">
      <c r="B31" s="17" t="s">
        <v>71</v>
      </c>
      <c r="C31" s="105"/>
      <c r="D31" s="16" t="s">
        <v>32</v>
      </c>
      <c r="E31" s="16"/>
      <c r="F31" s="16" t="s">
        <v>72</v>
      </c>
      <c r="G31" s="105"/>
      <c r="H31" s="19" t="s">
        <v>324</v>
      </c>
      <c r="I31" s="105"/>
      <c r="J31" s="4" t="s">
        <v>124</v>
      </c>
      <c r="K31" s="4"/>
      <c r="L31" s="17" t="s">
        <v>161</v>
      </c>
      <c r="M31" s="17"/>
      <c r="N31" s="393" t="s">
        <v>988</v>
      </c>
      <c r="O31" s="394"/>
      <c r="P31" s="395"/>
      <c r="Q31" s="118"/>
      <c r="R31" s="16"/>
      <c r="S31" s="16"/>
      <c r="T31" s="16"/>
      <c r="U31" s="16"/>
      <c r="V31" s="16"/>
      <c r="W31" s="16"/>
      <c r="X31" s="16"/>
      <c r="Y31" s="16"/>
      <c r="Z31" s="16"/>
      <c r="AA31" s="16"/>
      <c r="AB31" s="152"/>
      <c r="AC31" s="149" t="s">
        <v>283</v>
      </c>
      <c r="AD31" s="4"/>
      <c r="AE31" s="4"/>
      <c r="AF31" s="4"/>
      <c r="AG31" s="4"/>
      <c r="AH31" s="4"/>
      <c r="AI31" s="4"/>
      <c r="AJ31" s="4"/>
      <c r="AK31" s="4"/>
      <c r="AL31" s="146"/>
      <c r="AM31" s="16"/>
      <c r="AN31" s="16"/>
      <c r="AO31" s="16"/>
      <c r="AQ31" s="37">
        <v>30</v>
      </c>
      <c r="AR31" s="38" t="s">
        <v>78</v>
      </c>
      <c r="AS31" s="41" t="s">
        <v>325</v>
      </c>
      <c r="AT31" s="41" t="s">
        <v>326</v>
      </c>
      <c r="AU31" s="38" t="s">
        <v>79</v>
      </c>
      <c r="AV31" s="42" t="s">
        <v>17</v>
      </c>
      <c r="AW31" s="54" t="s">
        <v>731</v>
      </c>
      <c r="AX31" s="130" t="s">
        <v>483</v>
      </c>
      <c r="AY31" s="133" t="s">
        <v>690</v>
      </c>
      <c r="BC31" s="36">
        <v>30</v>
      </c>
    </row>
    <row r="32" spans="1:55" ht="27" customHeight="1" thickBot="1" x14ac:dyDescent="0.2">
      <c r="B32" s="17"/>
      <c r="C32" s="16"/>
      <c r="D32" s="4"/>
      <c r="E32" s="16"/>
      <c r="F32" s="4"/>
      <c r="G32" s="19"/>
      <c r="H32" s="4"/>
      <c r="I32" s="16"/>
      <c r="J32" s="16"/>
      <c r="K32" s="16"/>
      <c r="L32" s="16"/>
      <c r="M32" s="16"/>
      <c r="N32" s="16"/>
      <c r="O32" s="16"/>
      <c r="P32" s="16"/>
      <c r="Q32" s="16"/>
      <c r="R32" s="16"/>
      <c r="S32" s="16"/>
      <c r="T32" s="16"/>
      <c r="U32" s="16"/>
      <c r="V32" s="16"/>
      <c r="W32" s="16"/>
      <c r="X32" s="16"/>
      <c r="Y32" s="16"/>
      <c r="Z32" s="16"/>
      <c r="AA32" s="16"/>
      <c r="AB32" s="153"/>
      <c r="AC32" s="150" t="s">
        <v>284</v>
      </c>
      <c r="AD32" s="147"/>
      <c r="AE32" s="147"/>
      <c r="AF32" s="147"/>
      <c r="AG32" s="147"/>
      <c r="AH32" s="147"/>
      <c r="AI32" s="147"/>
      <c r="AJ32" s="147"/>
      <c r="AK32" s="147"/>
      <c r="AL32" s="148"/>
      <c r="AM32" s="16"/>
      <c r="AN32" s="16"/>
      <c r="AO32" s="16"/>
      <c r="AQ32" s="37">
        <v>31</v>
      </c>
      <c r="AR32" s="38" t="s">
        <v>80</v>
      </c>
      <c r="AS32" s="41" t="s">
        <v>327</v>
      </c>
      <c r="AT32" s="41" t="s">
        <v>328</v>
      </c>
      <c r="AU32" s="38" t="s">
        <v>81</v>
      </c>
      <c r="AV32" s="42" t="s">
        <v>17</v>
      </c>
      <c r="AW32" s="54" t="s">
        <v>732</v>
      </c>
      <c r="AX32" s="130" t="s">
        <v>484</v>
      </c>
      <c r="AY32" s="133" t="s">
        <v>692</v>
      </c>
      <c r="BC32" s="36">
        <v>31</v>
      </c>
    </row>
    <row r="33" spans="2:51" ht="27" customHeight="1" x14ac:dyDescent="0.15">
      <c r="B33" s="17"/>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t="s">
        <v>776</v>
      </c>
      <c r="AD33" s="16"/>
      <c r="AE33" s="16"/>
      <c r="AF33" s="16"/>
      <c r="AG33" s="16"/>
      <c r="AH33" s="16"/>
      <c r="AI33" s="16"/>
      <c r="AJ33" s="16"/>
      <c r="AK33" s="16"/>
      <c r="AL33" s="16"/>
      <c r="AM33" s="16"/>
      <c r="AN33" s="16"/>
      <c r="AO33" s="16"/>
      <c r="AQ33" s="37">
        <v>32</v>
      </c>
      <c r="AR33" s="38" t="s">
        <v>82</v>
      </c>
      <c r="AS33" s="41" t="s">
        <v>329</v>
      </c>
      <c r="AT33" s="41" t="s">
        <v>330</v>
      </c>
      <c r="AU33" s="38" t="s">
        <v>83</v>
      </c>
      <c r="AV33" s="42" t="s">
        <v>17</v>
      </c>
      <c r="AW33" s="54" t="s">
        <v>733</v>
      </c>
      <c r="AX33" s="130" t="s">
        <v>485</v>
      </c>
      <c r="AY33" s="133" t="s">
        <v>767</v>
      </c>
    </row>
    <row r="34" spans="2:51" ht="15" customHeight="1" x14ac:dyDescent="0.15">
      <c r="AQ34" s="37">
        <v>33</v>
      </c>
      <c r="AR34" s="38" t="s">
        <v>84</v>
      </c>
      <c r="AS34" s="41" t="s">
        <v>331</v>
      </c>
      <c r="AT34" s="41" t="s">
        <v>332</v>
      </c>
      <c r="AU34" s="38" t="s">
        <v>85</v>
      </c>
      <c r="AV34" s="42" t="s">
        <v>703</v>
      </c>
      <c r="AW34" s="54" t="s">
        <v>734</v>
      </c>
      <c r="AX34" s="130" t="s">
        <v>486</v>
      </c>
      <c r="AY34" s="133" t="s">
        <v>768</v>
      </c>
    </row>
    <row r="35" spans="2:51" ht="15" customHeight="1" x14ac:dyDescent="0.15">
      <c r="AQ35" s="37">
        <v>34</v>
      </c>
      <c r="AR35" s="38" t="s">
        <v>86</v>
      </c>
      <c r="AS35" s="41" t="s">
        <v>333</v>
      </c>
      <c r="AT35" s="41" t="s">
        <v>334</v>
      </c>
      <c r="AU35" s="38" t="s">
        <v>87</v>
      </c>
      <c r="AV35" s="42" t="s">
        <v>17</v>
      </c>
      <c r="AW35" s="54" t="s">
        <v>735</v>
      </c>
      <c r="AX35" s="130" t="s">
        <v>487</v>
      </c>
      <c r="AY35" s="133" t="s">
        <v>693</v>
      </c>
    </row>
    <row r="36" spans="2:51" ht="15" customHeight="1" x14ac:dyDescent="0.15">
      <c r="AQ36" s="37">
        <v>35</v>
      </c>
      <c r="AR36" s="38" t="s">
        <v>88</v>
      </c>
      <c r="AS36" s="41" t="s">
        <v>335</v>
      </c>
      <c r="AT36" s="41" t="s">
        <v>336</v>
      </c>
      <c r="AU36" s="38" t="s">
        <v>89</v>
      </c>
      <c r="AV36" s="42" t="s">
        <v>17</v>
      </c>
      <c r="AW36" s="54" t="s">
        <v>736</v>
      </c>
      <c r="AX36" s="130" t="s">
        <v>488</v>
      </c>
      <c r="AY36" s="133" t="s">
        <v>694</v>
      </c>
    </row>
    <row r="37" spans="2:51" ht="15" customHeight="1" x14ac:dyDescent="0.15">
      <c r="AQ37" s="37">
        <v>36</v>
      </c>
      <c r="AR37" s="38" t="s">
        <v>90</v>
      </c>
      <c r="AS37" s="41" t="s">
        <v>337</v>
      </c>
      <c r="AT37" s="41" t="s">
        <v>338</v>
      </c>
      <c r="AU37" s="38" t="s">
        <v>91</v>
      </c>
      <c r="AV37" s="42" t="s">
        <v>17</v>
      </c>
      <c r="AW37" s="54" t="s">
        <v>737</v>
      </c>
      <c r="AX37" s="130" t="s">
        <v>489</v>
      </c>
      <c r="AY37" s="133" t="s">
        <v>769</v>
      </c>
    </row>
    <row r="38" spans="2:51" ht="15" customHeight="1" x14ac:dyDescent="0.15">
      <c r="AQ38" s="37">
        <v>37</v>
      </c>
      <c r="AR38" s="38" t="s">
        <v>92</v>
      </c>
      <c r="AS38" s="41" t="s">
        <v>339</v>
      </c>
      <c r="AT38" s="41" t="s">
        <v>340</v>
      </c>
      <c r="AU38" s="38" t="s">
        <v>93</v>
      </c>
      <c r="AV38" s="42" t="s">
        <v>17</v>
      </c>
      <c r="AW38" s="54" t="s">
        <v>738</v>
      </c>
      <c r="AX38" s="130" t="s">
        <v>490</v>
      </c>
      <c r="AY38" s="133" t="s">
        <v>695</v>
      </c>
    </row>
    <row r="39" spans="2:51" ht="15" customHeight="1" x14ac:dyDescent="0.15">
      <c r="AQ39" s="37">
        <v>38</v>
      </c>
      <c r="AR39" s="38" t="s">
        <v>94</v>
      </c>
      <c r="AS39" s="41" t="s">
        <v>341</v>
      </c>
      <c r="AT39" s="41" t="s">
        <v>342</v>
      </c>
      <c r="AU39" s="38" t="s">
        <v>95</v>
      </c>
      <c r="AV39" s="42" t="s">
        <v>17</v>
      </c>
      <c r="AW39" s="54" t="s">
        <v>739</v>
      </c>
      <c r="AX39" s="130" t="s">
        <v>491</v>
      </c>
      <c r="AY39" s="133" t="s">
        <v>696</v>
      </c>
    </row>
    <row r="40" spans="2:51" ht="15" customHeight="1" x14ac:dyDescent="0.15">
      <c r="AQ40" s="37">
        <v>39</v>
      </c>
      <c r="AR40" s="38" t="s">
        <v>96</v>
      </c>
      <c r="AS40" s="41" t="s">
        <v>343</v>
      </c>
      <c r="AT40" s="41" t="s">
        <v>344</v>
      </c>
      <c r="AU40" s="38" t="s">
        <v>97</v>
      </c>
      <c r="AV40" s="42" t="s">
        <v>17</v>
      </c>
      <c r="AW40" s="54" t="s">
        <v>740</v>
      </c>
      <c r="AX40" s="130" t="s">
        <v>492</v>
      </c>
      <c r="AY40" s="161" t="s">
        <v>770</v>
      </c>
    </row>
    <row r="41" spans="2:51" ht="15" customHeight="1" x14ac:dyDescent="0.15">
      <c r="AQ41" s="37">
        <v>40</v>
      </c>
      <c r="AR41" s="38" t="s">
        <v>98</v>
      </c>
      <c r="AS41" s="41" t="s">
        <v>345</v>
      </c>
      <c r="AT41" s="41" t="s">
        <v>346</v>
      </c>
      <c r="AU41" s="38" t="s">
        <v>99</v>
      </c>
      <c r="AV41" s="42" t="s">
        <v>17</v>
      </c>
      <c r="AW41" s="54" t="s">
        <v>741</v>
      </c>
      <c r="AX41" s="130" t="s">
        <v>493</v>
      </c>
      <c r="AY41" s="133" t="s">
        <v>771</v>
      </c>
    </row>
    <row r="42" spans="2:51" ht="15" customHeight="1" x14ac:dyDescent="0.15">
      <c r="AQ42" s="37">
        <v>41</v>
      </c>
      <c r="AR42" s="38" t="s">
        <v>609</v>
      </c>
      <c r="AS42" s="41" t="s">
        <v>347</v>
      </c>
      <c r="AT42" s="41" t="s">
        <v>611</v>
      </c>
      <c r="AU42" s="38" t="s">
        <v>606</v>
      </c>
      <c r="AV42" s="42" t="s">
        <v>697</v>
      </c>
      <c r="AW42" s="54" t="s">
        <v>742</v>
      </c>
      <c r="AX42" s="130" t="s">
        <v>494</v>
      </c>
      <c r="AY42" s="133" t="s">
        <v>698</v>
      </c>
    </row>
    <row r="43" spans="2:51" ht="15" customHeight="1" x14ac:dyDescent="0.15">
      <c r="AQ43" s="37">
        <v>42</v>
      </c>
      <c r="AR43" s="38" t="s">
        <v>609</v>
      </c>
      <c r="AS43" s="41" t="s">
        <v>348</v>
      </c>
      <c r="AT43" s="41" t="s">
        <v>349</v>
      </c>
      <c r="AU43" s="38" t="s">
        <v>606</v>
      </c>
      <c r="AV43" s="42" t="s">
        <v>608</v>
      </c>
      <c r="AW43" s="54" t="s">
        <v>742</v>
      </c>
      <c r="AX43" s="130" t="s">
        <v>495</v>
      </c>
      <c r="AY43" s="133" t="s">
        <v>641</v>
      </c>
    </row>
    <row r="44" spans="2:51" ht="15" customHeight="1" x14ac:dyDescent="0.15">
      <c r="AQ44" s="37">
        <v>43</v>
      </c>
      <c r="AR44" s="38" t="s">
        <v>100</v>
      </c>
      <c r="AS44" s="41" t="s">
        <v>350</v>
      </c>
      <c r="AT44" s="41" t="s">
        <v>351</v>
      </c>
      <c r="AU44" s="38" t="s">
        <v>101</v>
      </c>
      <c r="AV44" s="42" t="s">
        <v>17</v>
      </c>
      <c r="AW44" s="54" t="s">
        <v>747</v>
      </c>
      <c r="AX44" s="130" t="s">
        <v>496</v>
      </c>
      <c r="AY44" s="133" t="s">
        <v>699</v>
      </c>
    </row>
    <row r="45" spans="2:51" ht="15" customHeight="1" x14ac:dyDescent="0.15">
      <c r="AQ45" s="37">
        <v>44</v>
      </c>
      <c r="AR45" s="38" t="s">
        <v>102</v>
      </c>
      <c r="AS45" s="41" t="s">
        <v>352</v>
      </c>
      <c r="AT45" s="41" t="s">
        <v>353</v>
      </c>
      <c r="AU45" s="38" t="s">
        <v>103</v>
      </c>
      <c r="AV45" s="42" t="s">
        <v>17</v>
      </c>
      <c r="AW45" s="54" t="s">
        <v>748</v>
      </c>
      <c r="AX45" s="130" t="s">
        <v>497</v>
      </c>
      <c r="AY45" s="133" t="s">
        <v>635</v>
      </c>
    </row>
    <row r="46" spans="2:51" ht="15" customHeight="1" x14ac:dyDescent="0.15">
      <c r="AQ46" s="37">
        <v>45</v>
      </c>
      <c r="AR46" s="38" t="s">
        <v>104</v>
      </c>
      <c r="AS46" s="41" t="s">
        <v>354</v>
      </c>
      <c r="AT46" s="41" t="s">
        <v>355</v>
      </c>
      <c r="AU46" s="38" t="s">
        <v>105</v>
      </c>
      <c r="AV46" s="42" t="s">
        <v>17</v>
      </c>
      <c r="AW46" s="54" t="s">
        <v>749</v>
      </c>
      <c r="AX46" s="130" t="s">
        <v>498</v>
      </c>
      <c r="AY46" s="133" t="s">
        <v>636</v>
      </c>
    </row>
    <row r="47" spans="2:51" ht="15" customHeight="1" x14ac:dyDescent="0.15">
      <c r="AQ47" s="37">
        <v>46</v>
      </c>
      <c r="AR47" s="38" t="s">
        <v>601</v>
      </c>
      <c r="AS47" s="41" t="s">
        <v>356</v>
      </c>
      <c r="AT47" s="41" t="s">
        <v>357</v>
      </c>
      <c r="AU47" s="38" t="s">
        <v>106</v>
      </c>
      <c r="AV47" s="42" t="s">
        <v>17</v>
      </c>
      <c r="AW47" s="54" t="s">
        <v>750</v>
      </c>
      <c r="AX47" s="130" t="s">
        <v>499</v>
      </c>
      <c r="AY47" s="133" t="s">
        <v>700</v>
      </c>
    </row>
    <row r="48" spans="2:51" ht="15" customHeight="1" x14ac:dyDescent="0.15">
      <c r="AQ48" s="37">
        <v>47</v>
      </c>
      <c r="AR48" s="38" t="s">
        <v>107</v>
      </c>
      <c r="AS48" s="41" t="s">
        <v>358</v>
      </c>
      <c r="AT48" s="41" t="s">
        <v>359</v>
      </c>
      <c r="AU48" s="38" t="s">
        <v>108</v>
      </c>
      <c r="AV48" s="42" t="s">
        <v>17</v>
      </c>
      <c r="AW48" s="54" t="s">
        <v>758</v>
      </c>
      <c r="AX48" s="130" t="s">
        <v>500</v>
      </c>
      <c r="AY48" s="133" t="s">
        <v>772</v>
      </c>
    </row>
    <row r="49" spans="43:51" ht="15" customHeight="1" x14ac:dyDescent="0.15">
      <c r="AQ49" s="37">
        <v>48</v>
      </c>
      <c r="AR49" s="38" t="s">
        <v>109</v>
      </c>
      <c r="AS49" s="41" t="s">
        <v>360</v>
      </c>
      <c r="AT49" s="41" t="s">
        <v>361</v>
      </c>
      <c r="AU49" s="38" t="s">
        <v>110</v>
      </c>
      <c r="AV49" s="42" t="s">
        <v>17</v>
      </c>
      <c r="AW49" s="54" t="s">
        <v>751</v>
      </c>
      <c r="AX49" s="130" t="s">
        <v>501</v>
      </c>
      <c r="AY49" s="133" t="s">
        <v>701</v>
      </c>
    </row>
    <row r="50" spans="43:51" ht="15" customHeight="1" x14ac:dyDescent="0.15">
      <c r="AQ50" s="37">
        <v>49</v>
      </c>
      <c r="AR50" s="38" t="s">
        <v>111</v>
      </c>
      <c r="AS50" s="41" t="s">
        <v>362</v>
      </c>
      <c r="AT50" s="41" t="s">
        <v>363</v>
      </c>
      <c r="AU50" s="38" t="s">
        <v>112</v>
      </c>
      <c r="AV50" s="42" t="s">
        <v>17</v>
      </c>
      <c r="AW50" s="54" t="s">
        <v>759</v>
      </c>
      <c r="AX50" s="130" t="s">
        <v>502</v>
      </c>
      <c r="AY50" s="133" t="s">
        <v>773</v>
      </c>
    </row>
    <row r="51" spans="43:51" ht="15" customHeight="1" x14ac:dyDescent="0.15">
      <c r="AQ51" s="37">
        <v>50</v>
      </c>
      <c r="AR51" s="38" t="s">
        <v>642</v>
      </c>
      <c r="AS51" s="41" t="s">
        <v>364</v>
      </c>
      <c r="AT51" s="41" t="s">
        <v>365</v>
      </c>
      <c r="AU51" s="38" t="s">
        <v>615</v>
      </c>
      <c r="AV51" s="42" t="s">
        <v>702</v>
      </c>
      <c r="AW51" s="54" t="s">
        <v>756</v>
      </c>
      <c r="AX51" s="130" t="s">
        <v>503</v>
      </c>
      <c r="AY51" s="133" t="s">
        <v>637</v>
      </c>
    </row>
    <row r="52" spans="43:51" ht="15" customHeight="1" x14ac:dyDescent="0.15">
      <c r="AQ52" s="37">
        <v>51</v>
      </c>
      <c r="AR52" s="38" t="s">
        <v>642</v>
      </c>
      <c r="AS52" s="41" t="s">
        <v>366</v>
      </c>
      <c r="AT52" s="41" t="s">
        <v>367</v>
      </c>
      <c r="AU52" s="38" t="s">
        <v>615</v>
      </c>
      <c r="AV52" s="42" t="s">
        <v>704</v>
      </c>
      <c r="AW52" s="54" t="s">
        <v>757</v>
      </c>
      <c r="AX52" s="130" t="s">
        <v>504</v>
      </c>
      <c r="AY52" s="133" t="s">
        <v>637</v>
      </c>
    </row>
    <row r="53" spans="43:51" ht="15" customHeight="1" x14ac:dyDescent="0.15">
      <c r="AQ53" s="37">
        <v>52</v>
      </c>
      <c r="AR53" s="38" t="s">
        <v>113</v>
      </c>
      <c r="AS53" s="41" t="s">
        <v>368</v>
      </c>
      <c r="AT53" s="41" t="s">
        <v>369</v>
      </c>
      <c r="AU53" s="38" t="s">
        <v>114</v>
      </c>
      <c r="AV53" s="42" t="s">
        <v>17</v>
      </c>
      <c r="AW53" s="54" t="s">
        <v>752</v>
      </c>
      <c r="AX53" s="130" t="s">
        <v>505</v>
      </c>
      <c r="AY53" s="133" t="s">
        <v>638</v>
      </c>
    </row>
    <row r="54" spans="43:51" ht="15" customHeight="1" x14ac:dyDescent="0.15">
      <c r="AQ54" s="37">
        <v>53</v>
      </c>
      <c r="AR54" s="38" t="s">
        <v>115</v>
      </c>
      <c r="AS54" s="41" t="s">
        <v>370</v>
      </c>
      <c r="AT54" s="41" t="s">
        <v>371</v>
      </c>
      <c r="AU54" s="38" t="s">
        <v>116</v>
      </c>
      <c r="AV54" s="42" t="s">
        <v>17</v>
      </c>
      <c r="AW54" s="54" t="s">
        <v>753</v>
      </c>
      <c r="AX54" s="130" t="s">
        <v>506</v>
      </c>
      <c r="AY54" s="133" t="s">
        <v>640</v>
      </c>
    </row>
    <row r="55" spans="43:51" ht="15" customHeight="1" x14ac:dyDescent="0.15">
      <c r="AQ55" s="37">
        <v>54</v>
      </c>
      <c r="AR55" s="38" t="s">
        <v>117</v>
      </c>
      <c r="AS55" s="41" t="s">
        <v>372</v>
      </c>
      <c r="AT55" s="41" t="s">
        <v>373</v>
      </c>
      <c r="AU55" s="38" t="s">
        <v>118</v>
      </c>
      <c r="AV55" s="42" t="s">
        <v>17</v>
      </c>
      <c r="AW55" s="54" t="s">
        <v>755</v>
      </c>
      <c r="AX55" s="130" t="s">
        <v>507</v>
      </c>
      <c r="AY55" s="133" t="s">
        <v>639</v>
      </c>
    </row>
    <row r="56" spans="43:51" ht="15" customHeight="1" x14ac:dyDescent="0.15">
      <c r="AQ56" s="37">
        <v>55</v>
      </c>
      <c r="AR56" s="38" t="s">
        <v>119</v>
      </c>
      <c r="AS56" s="41" t="s">
        <v>374</v>
      </c>
      <c r="AT56" s="41" t="s">
        <v>375</v>
      </c>
      <c r="AU56" s="38" t="s">
        <v>120</v>
      </c>
      <c r="AV56" s="42" t="s">
        <v>17</v>
      </c>
      <c r="AW56" s="54" t="s">
        <v>754</v>
      </c>
      <c r="AX56" s="130" t="s">
        <v>508</v>
      </c>
      <c r="AY56" s="133" t="s">
        <v>705</v>
      </c>
    </row>
    <row r="57" spans="43:51" ht="15" customHeight="1" x14ac:dyDescent="0.15">
      <c r="AQ57" s="37"/>
      <c r="AR57" s="38"/>
      <c r="AS57" s="41"/>
      <c r="AT57" s="41"/>
      <c r="AU57" s="38"/>
      <c r="AV57" s="42"/>
      <c r="AW57" s="37"/>
    </row>
    <row r="58" spans="43:51" ht="15" customHeight="1" x14ac:dyDescent="0.15">
      <c r="AQ58" s="37"/>
      <c r="AR58" s="126" t="s">
        <v>610</v>
      </c>
      <c r="AS58" s="134" t="s">
        <v>450</v>
      </c>
      <c r="AT58" s="134" t="s">
        <v>986</v>
      </c>
      <c r="AU58" s="135"/>
      <c r="AV58" s="42"/>
      <c r="AW58" s="37"/>
    </row>
    <row r="59" spans="43:51" ht="15" customHeight="1" x14ac:dyDescent="0.15">
      <c r="AQ59" s="37"/>
      <c r="AR59" s="38"/>
      <c r="AS59" s="134" t="s">
        <v>451</v>
      </c>
      <c r="AT59" s="134" t="s">
        <v>986</v>
      </c>
      <c r="AU59" s="135"/>
      <c r="AV59" s="42"/>
      <c r="AW59" s="37"/>
    </row>
    <row r="60" spans="43:51" ht="15" customHeight="1" x14ac:dyDescent="0.15">
      <c r="AQ60" s="37"/>
      <c r="AR60" s="37"/>
      <c r="AS60" s="134" t="s">
        <v>706</v>
      </c>
      <c r="AT60" s="134" t="s">
        <v>986</v>
      </c>
      <c r="AU60" s="136"/>
      <c r="AV60" s="37"/>
      <c r="AW60" s="37"/>
    </row>
    <row r="61" spans="43:51" ht="15" customHeight="1" x14ac:dyDescent="0.15">
      <c r="AQ61" s="37"/>
      <c r="AR61" s="37" t="s">
        <v>452</v>
      </c>
      <c r="AS61" s="134" t="s">
        <v>707</v>
      </c>
      <c r="AT61" s="134" t="s">
        <v>671</v>
      </c>
      <c r="AU61" s="136"/>
      <c r="AV61" s="37"/>
      <c r="AW61" s="37"/>
    </row>
    <row r="62" spans="43:51" ht="15" customHeight="1" x14ac:dyDescent="0.15">
      <c r="AQ62" s="37"/>
      <c r="AR62" s="37"/>
      <c r="AS62" s="134" t="s">
        <v>708</v>
      </c>
      <c r="AT62" s="134" t="s">
        <v>671</v>
      </c>
      <c r="AU62" s="136"/>
      <c r="AV62" s="37"/>
      <c r="AW62" s="37"/>
    </row>
    <row r="63" spans="43:51" ht="15" customHeight="1" x14ac:dyDescent="0.15">
      <c r="AQ63" s="37"/>
      <c r="AR63" s="37"/>
      <c r="AS63" s="134" t="s">
        <v>709</v>
      </c>
      <c r="AT63" s="134" t="s">
        <v>671</v>
      </c>
      <c r="AU63" s="136"/>
      <c r="AV63" s="37"/>
      <c r="AW63" s="37"/>
    </row>
    <row r="64" spans="43:51" ht="15" customHeight="1" x14ac:dyDescent="0.15">
      <c r="AQ64" s="37"/>
      <c r="AR64" s="37"/>
      <c r="AS64" s="136"/>
      <c r="AT64" s="136"/>
      <c r="AU64" s="136"/>
      <c r="AV64" s="37"/>
      <c r="AW64" s="37"/>
    </row>
    <row r="65" spans="43:49" ht="15" customHeight="1" x14ac:dyDescent="0.15">
      <c r="AQ65" s="37"/>
      <c r="AR65" s="37"/>
      <c r="AS65" s="136"/>
      <c r="AT65" s="136"/>
      <c r="AU65" s="136"/>
      <c r="AV65" s="37"/>
      <c r="AW65" s="37"/>
    </row>
    <row r="66" spans="43:49" ht="15" customHeight="1" x14ac:dyDescent="0.15">
      <c r="AQ66" s="37"/>
      <c r="AR66" s="37"/>
      <c r="AS66" s="136"/>
      <c r="AT66" s="137"/>
      <c r="AU66" s="137"/>
      <c r="AV66" s="37"/>
      <c r="AW66" s="37"/>
    </row>
    <row r="67" spans="43:49" ht="15" customHeight="1" x14ac:dyDescent="0.15">
      <c r="AQ67" s="37"/>
      <c r="AR67" s="37"/>
      <c r="AS67" s="136"/>
      <c r="AT67" s="136"/>
      <c r="AU67" s="136"/>
      <c r="AV67" s="37"/>
      <c r="AW67" s="37"/>
    </row>
    <row r="68" spans="43:49" ht="15" customHeight="1" x14ac:dyDescent="0.15">
      <c r="AQ68" s="37"/>
      <c r="AR68" s="37"/>
      <c r="AS68" s="136"/>
      <c r="AT68" s="136"/>
      <c r="AU68" s="136"/>
      <c r="AV68" s="37"/>
      <c r="AW68" s="37"/>
    </row>
    <row r="69" spans="43:49" ht="15" customHeight="1" x14ac:dyDescent="0.15">
      <c r="AQ69" s="37"/>
      <c r="AR69" s="37"/>
      <c r="AS69" s="136"/>
      <c r="AT69" s="136"/>
      <c r="AU69" s="136"/>
      <c r="AV69" s="37"/>
      <c r="AW69" s="37"/>
    </row>
    <row r="70" spans="43:49" ht="15" customHeight="1" x14ac:dyDescent="0.15">
      <c r="AQ70" s="37"/>
      <c r="AR70" s="37"/>
      <c r="AS70" s="136"/>
      <c r="AT70" s="136"/>
      <c r="AU70" s="136"/>
      <c r="AV70" s="37"/>
      <c r="AW70" s="37"/>
    </row>
    <row r="71" spans="43:49" ht="15" customHeight="1" x14ac:dyDescent="0.15">
      <c r="AQ71" s="37"/>
      <c r="AR71" s="37"/>
      <c r="AS71" s="136"/>
      <c r="AT71" s="136" t="s">
        <v>951</v>
      </c>
      <c r="AU71" s="136" t="s">
        <v>951</v>
      </c>
      <c r="AV71" s="37"/>
      <c r="AW71" s="37"/>
    </row>
    <row r="72" spans="43:49" ht="15" customHeight="1" x14ac:dyDescent="0.15">
      <c r="AQ72" s="37" t="s">
        <v>957</v>
      </c>
      <c r="AR72" s="37"/>
      <c r="AS72" s="136" t="s">
        <v>968</v>
      </c>
      <c r="AT72" s="136" t="s">
        <v>959</v>
      </c>
      <c r="AU72" s="136" t="s">
        <v>971</v>
      </c>
      <c r="AV72" s="37"/>
      <c r="AW72" s="37"/>
    </row>
    <row r="73" spans="43:49" ht="15" customHeight="1" x14ac:dyDescent="0.15">
      <c r="AQ73" s="37"/>
      <c r="AR73" s="37"/>
      <c r="AS73" s="136"/>
      <c r="AT73" s="136" t="s">
        <v>969</v>
      </c>
      <c r="AU73" s="136" t="s">
        <v>973</v>
      </c>
      <c r="AV73" s="37"/>
      <c r="AW73" s="37"/>
    </row>
    <row r="74" spans="43:49" ht="15" customHeight="1" x14ac:dyDescent="0.15">
      <c r="AQ74" s="37"/>
      <c r="AR74" s="37"/>
      <c r="AS74" s="136"/>
      <c r="AT74" s="136" t="s">
        <v>860</v>
      </c>
      <c r="AU74" s="136" t="s">
        <v>974</v>
      </c>
      <c r="AV74" s="37"/>
      <c r="AW74" s="37"/>
    </row>
    <row r="75" spans="43:49" ht="15" customHeight="1" x14ac:dyDescent="0.15">
      <c r="AQ75" s="37"/>
      <c r="AR75" s="37"/>
      <c r="AS75" s="136"/>
      <c r="AT75" s="136" t="s">
        <v>958</v>
      </c>
      <c r="AU75" s="136" t="s">
        <v>976</v>
      </c>
      <c r="AV75" s="37"/>
      <c r="AW75" s="37"/>
    </row>
    <row r="76" spans="43:49" ht="15" customHeight="1" x14ac:dyDescent="0.15">
      <c r="AQ76" s="37"/>
      <c r="AR76" s="37"/>
      <c r="AS76" s="37"/>
      <c r="AT76" s="136" t="s">
        <v>946</v>
      </c>
      <c r="AU76" s="37"/>
      <c r="AV76" s="37"/>
      <c r="AW76" s="37"/>
    </row>
    <row r="77" spans="43:49" ht="15" customHeight="1" x14ac:dyDescent="0.15">
      <c r="AQ77" s="37"/>
      <c r="AR77" s="37"/>
      <c r="AS77" s="37"/>
      <c r="AT77" s="136" t="s">
        <v>961</v>
      </c>
      <c r="AU77" s="37"/>
      <c r="AV77" s="37"/>
      <c r="AW77" s="37"/>
    </row>
    <row r="78" spans="43:49" ht="15" customHeight="1" x14ac:dyDescent="0.15">
      <c r="AQ78" s="37"/>
      <c r="AR78" s="37"/>
      <c r="AS78" s="37"/>
      <c r="AT78" s="37" t="s">
        <v>982</v>
      </c>
      <c r="AU78" s="37"/>
      <c r="AV78" s="37"/>
      <c r="AW78" s="37"/>
    </row>
    <row r="79" spans="43:49" ht="15" customHeight="1" x14ac:dyDescent="0.15">
      <c r="AQ79" s="37"/>
      <c r="AR79" s="37"/>
      <c r="AS79" s="37"/>
      <c r="AT79" s="37" t="s">
        <v>977</v>
      </c>
      <c r="AU79" s="37"/>
      <c r="AV79" s="37"/>
      <c r="AW79" s="37"/>
    </row>
    <row r="80" spans="43:49" ht="15" customHeight="1" x14ac:dyDescent="0.15">
      <c r="AQ80" s="37"/>
      <c r="AR80" s="37"/>
      <c r="AS80" s="37"/>
      <c r="AT80" s="37" t="s">
        <v>978</v>
      </c>
      <c r="AU80" s="37"/>
      <c r="AV80" s="37"/>
      <c r="AW80" s="37"/>
    </row>
    <row r="81" spans="43:49" ht="15" customHeight="1" x14ac:dyDescent="0.15">
      <c r="AQ81" s="37"/>
      <c r="AR81" s="37"/>
      <c r="AS81" s="37"/>
      <c r="AT81" s="37" t="s">
        <v>979</v>
      </c>
      <c r="AU81" s="37"/>
      <c r="AV81" s="37"/>
      <c r="AW81" s="37"/>
    </row>
    <row r="82" spans="43:49" ht="15" customHeight="1" x14ac:dyDescent="0.15">
      <c r="AQ82" s="37"/>
      <c r="AR82" s="37"/>
      <c r="AS82" s="37"/>
      <c r="AT82" s="37" t="s">
        <v>980</v>
      </c>
      <c r="AU82" s="37"/>
      <c r="AV82" s="37"/>
      <c r="AW82" s="37"/>
    </row>
    <row r="83" spans="43:49" ht="15" customHeight="1" x14ac:dyDescent="0.15">
      <c r="AQ83" s="37"/>
      <c r="AR83" s="37"/>
      <c r="AS83" s="37"/>
      <c r="AT83" s="37" t="s">
        <v>981</v>
      </c>
      <c r="AU83" s="37"/>
      <c r="AV83" s="37"/>
      <c r="AW83" s="37"/>
    </row>
    <row r="84" spans="43:49" ht="15" customHeight="1" x14ac:dyDescent="0.15">
      <c r="AQ84" s="37"/>
      <c r="AR84" s="37"/>
      <c r="AS84" s="37"/>
      <c r="AT84" s="37" t="s">
        <v>987</v>
      </c>
      <c r="AU84" s="37"/>
      <c r="AV84" s="37"/>
      <c r="AW84" s="37"/>
    </row>
  </sheetData>
  <mergeCells count="58">
    <mergeCell ref="D2:E2"/>
    <mergeCell ref="R13:S13"/>
    <mergeCell ref="R14:S14"/>
    <mergeCell ref="R11:S11"/>
    <mergeCell ref="E8:V8"/>
    <mergeCell ref="D4:V4"/>
    <mergeCell ref="D6:V6"/>
    <mergeCell ref="R12:S12"/>
    <mergeCell ref="T12:T14"/>
    <mergeCell ref="E9:V9"/>
    <mergeCell ref="B29:C29"/>
    <mergeCell ref="E28:H28"/>
    <mergeCell ref="J22:L22"/>
    <mergeCell ref="D22:E22"/>
    <mergeCell ref="I28:K28"/>
    <mergeCell ref="I29:K29"/>
    <mergeCell ref="F22:I22"/>
    <mergeCell ref="F24:I24"/>
    <mergeCell ref="B28:C28"/>
    <mergeCell ref="N31:P31"/>
    <mergeCell ref="F26:I26"/>
    <mergeCell ref="F23:I23"/>
    <mergeCell ref="D23:E23"/>
    <mergeCell ref="D24:E24"/>
    <mergeCell ref="F25:I25"/>
    <mergeCell ref="D25:E25"/>
    <mergeCell ref="D26:E26"/>
    <mergeCell ref="E29:H29"/>
    <mergeCell ref="AO25:AO26"/>
    <mergeCell ref="AI25:AI26"/>
    <mergeCell ref="AK25:AK26"/>
    <mergeCell ref="AM25:AM26"/>
    <mergeCell ref="AJ25:AJ26"/>
    <mergeCell ref="AL25:AL26"/>
    <mergeCell ref="AB22:AC22"/>
    <mergeCell ref="AD22:AE22"/>
    <mergeCell ref="V23:W23"/>
    <mergeCell ref="AB20:AO20"/>
    <mergeCell ref="AH21:AO21"/>
    <mergeCell ref="AG23:AG26"/>
    <mergeCell ref="AF23:AF26"/>
    <mergeCell ref="AB21:AG21"/>
    <mergeCell ref="AJ22:AK22"/>
    <mergeCell ref="AL22:AM22"/>
    <mergeCell ref="AH22:AI22"/>
    <mergeCell ref="C20:AA21"/>
    <mergeCell ref="N22:P22"/>
    <mergeCell ref="R22:T22"/>
    <mergeCell ref="V22:W22"/>
    <mergeCell ref="AN25:AN26"/>
    <mergeCell ref="AC29:AG29"/>
    <mergeCell ref="AH25:AH26"/>
    <mergeCell ref="R29:X29"/>
    <mergeCell ref="V24:W24"/>
    <mergeCell ref="V25:W25"/>
    <mergeCell ref="R28:S28"/>
    <mergeCell ref="V26:W26"/>
    <mergeCell ref="Y27:Z28"/>
  </mergeCells>
  <phoneticPr fontId="2"/>
  <conditionalFormatting sqref="D26:AA26">
    <cfRule type="expression" dxfId="15" priority="3" stopIfTrue="1">
      <formula>$C$26=""</formula>
    </cfRule>
  </conditionalFormatting>
  <dataValidations count="16">
    <dataValidation type="list" allowBlank="1" showInputMessage="1" showErrorMessage="1" sqref="R12:R14">
      <formula1>$AP$9:$AP$10</formula1>
    </dataValidation>
    <dataValidation type="list" imeMode="halfAlpha" allowBlank="1" showInputMessage="1" showErrorMessage="1" sqref="K23:K26 O23:O26 S23:S26 G2">
      <formula1>$BB$1:$BB$13</formula1>
    </dataValidation>
    <dataValidation type="list" imeMode="halfAlpha" allowBlank="1" showInputMessage="1" showErrorMessage="1" sqref="D2:E2 J23:J26 N23:N26 R23:R26">
      <formula1>$BA$1:$BA$12</formula1>
    </dataValidation>
    <dataValidation type="list" imeMode="halfAlpha" allowBlank="1" showInputMessage="1" showErrorMessage="1" sqref="L23:L26 P23:P26 T23:T26">
      <formula1>$BC$1:$BC$32</formula1>
    </dataValidation>
    <dataValidation type="list" allowBlank="1" showInputMessage="1" showErrorMessage="1" sqref="C31">
      <formula1>$BE$1:$BE$8</formula1>
    </dataValidation>
    <dataValidation type="list" allowBlank="1" showInputMessage="1" showErrorMessage="1" sqref="D11">
      <formula1>$AP$1:$AP$5</formula1>
    </dataValidation>
    <dataValidation type="list" allowBlank="1" showInputMessage="1" showErrorMessage="1" sqref="C23:C26">
      <formula1>$AP$7:$AP$8</formula1>
    </dataValidation>
    <dataValidation type="list" allowBlank="1" showInputMessage="1" showErrorMessage="1" sqref="I31">
      <formula1>$BD$1:$BD$13</formula1>
    </dataValidation>
    <dataValidation type="list" allowBlank="1" showInputMessage="1" showErrorMessage="1" sqref="G31">
      <formula1>$BC$1:$BC$21</formula1>
    </dataValidation>
    <dataValidation type="list" allowBlank="1" showInputMessage="1" showErrorMessage="1" sqref="D4:V4">
      <formula1>$AR$2:$AR$56</formula1>
    </dataValidation>
    <dataValidation type="list" allowBlank="1" showInputMessage="1" showErrorMessage="1" sqref="D28:D29">
      <formula1>"高専,施設課"</formula1>
    </dataValidation>
    <dataValidation type="list" allowBlank="1" showInputMessage="1" showErrorMessage="1" sqref="AH23:AH26 AJ23:AJ26 AL23:AL26 AB23:AB26 AD23:AD26">
      <formula1>" ,☆,○,□,◎, 　"</formula1>
    </dataValidation>
    <dataValidation type="list" allowBlank="1" showInputMessage="1" showErrorMessage="1" sqref="E9:V9">
      <formula1>"独立行政法人国立高等専門学校機構本部事務局施設部整備課,独立行政法人国立高等専門学校機構　仙台高等専門学校施設課,独立行政法人国立高等専門学校機構　香川高等専門学校施設課"</formula1>
    </dataValidation>
    <dataValidation type="list" allowBlank="1" showInputMessage="1" showErrorMessage="1" sqref="AI23:AI26 AK23:AK26 AM23:AM24">
      <formula1>$AT$67:$AT$83</formula1>
    </dataValidation>
    <dataValidation type="list" allowBlank="1" showInputMessage="1" showErrorMessage="1" sqref="AN23:AN26">
      <formula1>$AU$72:$AU$83</formula1>
    </dataValidation>
    <dataValidation type="list" allowBlank="1" showInputMessage="1" showErrorMessage="1" sqref="AM25:AM26">
      <formula1>$AT$67:$AT$84</formula1>
    </dataValidation>
  </dataValidations>
  <pageMargins left="0.56999999999999995" right="0.2" top="0.98399999999999999" bottom="0.98399999999999999" header="0.51200000000000001" footer="0.51200000000000001"/>
  <pageSetup paperSize="9" scale="45" fitToHeight="0"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B2:AV81"/>
  <sheetViews>
    <sheetView view="pageBreakPreview" zoomScaleNormal="100" zoomScaleSheetLayoutView="100" workbookViewId="0">
      <selection activeCell="L16" sqref="L16"/>
    </sheetView>
  </sheetViews>
  <sheetFormatPr defaultColWidth="9" defaultRowHeight="12" x14ac:dyDescent="0.15"/>
  <cols>
    <col min="1" max="1" width="9" style="1"/>
    <col min="2" max="2" width="8" style="1" customWidth="1"/>
    <col min="3" max="47" width="2.375" style="1" customWidth="1"/>
    <col min="48" max="48" width="0" style="1" hidden="1" customWidth="1"/>
    <col min="49" max="16384" width="9" style="1"/>
  </cols>
  <sheetData>
    <row r="2" spans="2:48" x14ac:dyDescent="0.15">
      <c r="AV2" s="1" t="s">
        <v>382</v>
      </c>
    </row>
    <row r="3" spans="2:48" ht="13.5" customHeight="1" x14ac:dyDescent="0.15">
      <c r="AH3" s="13"/>
      <c r="AI3" s="12"/>
      <c r="AJ3" s="12"/>
      <c r="AK3" s="12"/>
      <c r="AL3" s="12"/>
      <c r="AV3" s="1" t="s">
        <v>383</v>
      </c>
    </row>
    <row r="4" spans="2:48" ht="13.5" customHeight="1" x14ac:dyDescent="0.15">
      <c r="AH4" s="12"/>
      <c r="AI4" s="12"/>
      <c r="AJ4" s="12"/>
      <c r="AK4" s="12"/>
      <c r="AL4" s="12"/>
      <c r="AV4" s="1" t="s">
        <v>384</v>
      </c>
    </row>
    <row r="5" spans="2:48" ht="13.5" customHeight="1" x14ac:dyDescent="0.15">
      <c r="AH5" s="12"/>
      <c r="AI5" s="12"/>
      <c r="AJ5" s="12"/>
      <c r="AK5" s="12"/>
      <c r="AL5" s="12"/>
      <c r="AV5" s="1" t="s">
        <v>385</v>
      </c>
    </row>
    <row r="6" spans="2:48" x14ac:dyDescent="0.15">
      <c r="AV6" s="1" t="s">
        <v>386</v>
      </c>
    </row>
    <row r="7" spans="2:48" x14ac:dyDescent="0.15">
      <c r="AV7" s="1" t="s">
        <v>387</v>
      </c>
    </row>
    <row r="8" spans="2:48" x14ac:dyDescent="0.15">
      <c r="AV8" s="1" t="s">
        <v>388</v>
      </c>
    </row>
    <row r="9" spans="2:48" ht="24.75" customHeight="1" x14ac:dyDescent="0.15">
      <c r="AV9" s="1" t="s">
        <v>389</v>
      </c>
    </row>
    <row r="10" spans="2:48" ht="31.5" customHeight="1" x14ac:dyDescent="0.15">
      <c r="B10" s="429" t="s">
        <v>249</v>
      </c>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V10" s="1" t="s">
        <v>390</v>
      </c>
    </row>
    <row r="11" spans="2:48" x14ac:dyDescent="0.15">
      <c r="AV11" s="1" t="s">
        <v>391</v>
      </c>
    </row>
    <row r="12" spans="2:48" x14ac:dyDescent="0.15">
      <c r="AV12" s="1" t="s">
        <v>392</v>
      </c>
    </row>
    <row r="13" spans="2:48" x14ac:dyDescent="0.15">
      <c r="AV13" s="1" t="s">
        <v>393</v>
      </c>
    </row>
    <row r="14" spans="2:48" x14ac:dyDescent="0.15">
      <c r="AV14" s="1" t="s">
        <v>394</v>
      </c>
    </row>
    <row r="15" spans="2:48" ht="51" customHeight="1" x14ac:dyDescent="0.15">
      <c r="AV15" s="1" t="s">
        <v>395</v>
      </c>
    </row>
    <row r="16" spans="2:48" x14ac:dyDescent="0.15">
      <c r="AV16" s="1" t="s">
        <v>396</v>
      </c>
    </row>
    <row r="17" spans="2:48" ht="42" customHeight="1" x14ac:dyDescent="0.15">
      <c r="B17" s="430">
        <f>VLOOKUP(入力用!D11,入力用!B22:F26,5,FALSE)</f>
        <v>0</v>
      </c>
      <c r="C17" s="430"/>
      <c r="D17" s="430"/>
      <c r="E17" s="430"/>
      <c r="F17" s="430"/>
      <c r="G17" s="430"/>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0"/>
      <c r="AL17" s="430"/>
      <c r="AM17" s="430"/>
      <c r="AN17" s="430"/>
      <c r="AO17" s="14"/>
      <c r="AV17" s="1" t="s">
        <v>397</v>
      </c>
    </row>
    <row r="18" spans="2:48" x14ac:dyDescent="0.15">
      <c r="AV18" s="1" t="s">
        <v>398</v>
      </c>
    </row>
    <row r="19" spans="2:48" x14ac:dyDescent="0.15">
      <c r="AV19" s="1" t="s">
        <v>399</v>
      </c>
    </row>
    <row r="20" spans="2:48" x14ac:dyDescent="0.15">
      <c r="AV20" s="1" t="s">
        <v>400</v>
      </c>
    </row>
    <row r="21" spans="2:48" x14ac:dyDescent="0.15">
      <c r="AV21" s="1" t="s">
        <v>401</v>
      </c>
    </row>
    <row r="22" spans="2:48" x14ac:dyDescent="0.15">
      <c r="AV22" s="1" t="s">
        <v>402</v>
      </c>
    </row>
    <row r="23" spans="2:48" ht="70.5" customHeight="1" x14ac:dyDescent="0.15">
      <c r="AV23" s="1" t="s">
        <v>403</v>
      </c>
    </row>
    <row r="24" spans="2:48" ht="30" customHeight="1" x14ac:dyDescent="0.15">
      <c r="B24" s="427" t="str">
        <f>"平成 "&amp;入力用!D2&amp;"年 "&amp;入力用!G2&amp;"月"</f>
        <v>平成 31年 月</v>
      </c>
      <c r="C24" s="427"/>
      <c r="D24" s="427"/>
      <c r="E24" s="427"/>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7"/>
      <c r="AM24" s="427"/>
      <c r="AN24" s="427"/>
      <c r="AO24" s="14"/>
      <c r="AV24" s="1" t="s">
        <v>404</v>
      </c>
    </row>
    <row r="25" spans="2:48" x14ac:dyDescent="0.15">
      <c r="AV25" s="1" t="s">
        <v>405</v>
      </c>
    </row>
    <row r="26" spans="2:48" x14ac:dyDescent="0.15">
      <c r="AV26" s="1" t="s">
        <v>406</v>
      </c>
    </row>
    <row r="33" spans="2:41" ht="24.75" customHeight="1" x14ac:dyDescent="0.15">
      <c r="B33" s="427" t="s">
        <v>544</v>
      </c>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14"/>
    </row>
    <row r="34" spans="2:41" ht="24.75" customHeight="1" x14ac:dyDescent="0.15">
      <c r="B34" s="427" t="e">
        <f>VLOOKUP(入力用!D4,入力用!AR2:AU56,4,FALSE)</f>
        <v>#N/A</v>
      </c>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14"/>
    </row>
    <row r="35" spans="2:41" ht="13.5" x14ac:dyDescent="0.15">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row>
    <row r="37" spans="2:41" ht="23.25" hidden="1" customHeight="1" x14ac:dyDescent="0.15">
      <c r="B37" s="431" t="s">
        <v>580</v>
      </c>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row>
    <row r="38" spans="2:41" ht="9.75" hidden="1" customHeight="1" x14ac:dyDescent="0.15"/>
    <row r="39" spans="2:41" ht="18.75" hidden="1" customHeight="1" x14ac:dyDescent="0.15">
      <c r="C39" s="1" t="s">
        <v>206</v>
      </c>
      <c r="AE39" s="425" t="s">
        <v>207</v>
      </c>
      <c r="AF39" s="425"/>
      <c r="AG39" s="425"/>
      <c r="AH39" s="425"/>
    </row>
    <row r="40" spans="2:41" ht="18.75" hidden="1" customHeight="1" x14ac:dyDescent="0.15">
      <c r="E40" s="428" t="s">
        <v>254</v>
      </c>
      <c r="F40" s="428"/>
      <c r="G40" s="426" t="s">
        <v>253</v>
      </c>
      <c r="H40" s="426"/>
      <c r="I40" s="426"/>
      <c r="J40" s="426"/>
      <c r="K40" s="2"/>
    </row>
    <row r="41" spans="2:41" ht="18.75" hidden="1" customHeight="1" x14ac:dyDescent="0.15">
      <c r="E41" s="428" t="s">
        <v>255</v>
      </c>
      <c r="F41" s="428"/>
      <c r="G41" s="426" t="s">
        <v>264</v>
      </c>
      <c r="H41" s="426"/>
      <c r="I41" s="426"/>
      <c r="J41" s="426"/>
    </row>
    <row r="42" spans="2:41" ht="18.75" hidden="1" customHeight="1" x14ac:dyDescent="0.15">
      <c r="E42" s="428" t="s">
        <v>256</v>
      </c>
      <c r="F42" s="428"/>
      <c r="G42" s="426" t="s">
        <v>265</v>
      </c>
      <c r="H42" s="426"/>
      <c r="I42" s="426"/>
      <c r="J42" s="426"/>
    </row>
    <row r="43" spans="2:41" ht="18.75" hidden="1" customHeight="1" x14ac:dyDescent="0.15">
      <c r="G43" s="426" t="s">
        <v>266</v>
      </c>
      <c r="H43" s="426"/>
      <c r="I43" s="426"/>
      <c r="J43" s="426"/>
    </row>
    <row r="44" spans="2:41" ht="18.75" hidden="1" customHeight="1" x14ac:dyDescent="0.15">
      <c r="G44" s="426" t="s">
        <v>267</v>
      </c>
      <c r="H44" s="426"/>
      <c r="I44" s="426"/>
      <c r="J44" s="426"/>
    </row>
    <row r="45" spans="2:41" ht="18.75" hidden="1" customHeight="1" x14ac:dyDescent="0.15">
      <c r="G45" s="426" t="s">
        <v>268</v>
      </c>
      <c r="H45" s="426"/>
      <c r="I45" s="426"/>
      <c r="J45" s="426"/>
    </row>
    <row r="46" spans="2:41" ht="18.75" hidden="1" customHeight="1" x14ac:dyDescent="0.15">
      <c r="G46" s="426" t="s">
        <v>269</v>
      </c>
      <c r="H46" s="426"/>
      <c r="I46" s="426"/>
      <c r="J46" s="426"/>
    </row>
    <row r="47" spans="2:41" ht="18.75" hidden="1" customHeight="1" x14ac:dyDescent="0.15">
      <c r="G47" s="426" t="s">
        <v>270</v>
      </c>
      <c r="H47" s="426"/>
      <c r="I47" s="426"/>
      <c r="J47" s="426"/>
    </row>
    <row r="48" spans="2:41" ht="18.75" hidden="1" customHeight="1" x14ac:dyDescent="0.15">
      <c r="G48" s="426" t="s">
        <v>648</v>
      </c>
      <c r="H48" s="426"/>
      <c r="I48" s="426"/>
      <c r="J48" s="426"/>
    </row>
    <row r="49" spans="3:34" ht="18.75" hidden="1" customHeight="1" x14ac:dyDescent="0.15">
      <c r="G49" s="426" t="s">
        <v>271</v>
      </c>
      <c r="H49" s="426"/>
      <c r="I49" s="426"/>
      <c r="J49" s="426"/>
    </row>
    <row r="50" spans="3:34" ht="18.75" hidden="1" customHeight="1" x14ac:dyDescent="0.15">
      <c r="G50" s="426" t="s">
        <v>272</v>
      </c>
      <c r="H50" s="426"/>
      <c r="I50" s="426"/>
      <c r="J50" s="426"/>
    </row>
    <row r="51" spans="3:34" ht="11.25" hidden="1" customHeight="1" x14ac:dyDescent="0.15"/>
    <row r="52" spans="3:34" ht="18.75" hidden="1" customHeight="1" x14ac:dyDescent="0.15">
      <c r="C52" s="1" t="s">
        <v>210</v>
      </c>
      <c r="AE52" s="425" t="s">
        <v>383</v>
      </c>
      <c r="AF52" s="425"/>
      <c r="AG52" s="425"/>
      <c r="AH52" s="425"/>
    </row>
    <row r="53" spans="3:34" ht="7.5" hidden="1" customHeight="1" x14ac:dyDescent="0.15"/>
    <row r="54" spans="3:34" ht="18.75" hidden="1" customHeight="1" x14ac:dyDescent="0.15">
      <c r="C54" s="1" t="s">
        <v>209</v>
      </c>
      <c r="AE54" s="425" t="s">
        <v>384</v>
      </c>
      <c r="AF54" s="425"/>
      <c r="AG54" s="425"/>
      <c r="AH54" s="425"/>
    </row>
    <row r="55" spans="3:34" ht="18.75" hidden="1" customHeight="1" x14ac:dyDescent="0.15">
      <c r="E55" s="428" t="s">
        <v>257</v>
      </c>
      <c r="F55" s="428"/>
      <c r="G55" s="1" t="s">
        <v>258</v>
      </c>
    </row>
    <row r="56" spans="3:34" ht="18.75" hidden="1" customHeight="1" x14ac:dyDescent="0.15">
      <c r="E56" s="428" t="s">
        <v>255</v>
      </c>
      <c r="F56" s="428"/>
      <c r="G56" s="1" t="s">
        <v>259</v>
      </c>
    </row>
    <row r="57" spans="3:34" ht="18.75" hidden="1" customHeight="1" x14ac:dyDescent="0.15">
      <c r="H57" s="1" t="s">
        <v>553</v>
      </c>
    </row>
    <row r="58" spans="3:34" ht="18.75" hidden="1" customHeight="1" x14ac:dyDescent="0.15">
      <c r="H58" s="1" t="s">
        <v>550</v>
      </c>
    </row>
    <row r="59" spans="3:34" ht="18.75" hidden="1" customHeight="1" x14ac:dyDescent="0.15">
      <c r="H59" s="1" t="s">
        <v>582</v>
      </c>
    </row>
    <row r="60" spans="3:34" ht="18.75" hidden="1" customHeight="1" x14ac:dyDescent="0.15">
      <c r="H60" s="1" t="s">
        <v>583</v>
      </c>
    </row>
    <row r="61" spans="3:34" ht="18.75" hidden="1" customHeight="1" x14ac:dyDescent="0.15">
      <c r="H61" s="1" t="s">
        <v>584</v>
      </c>
    </row>
    <row r="62" spans="3:34" ht="18.75" hidden="1" customHeight="1" x14ac:dyDescent="0.15">
      <c r="E62" s="428" t="s">
        <v>256</v>
      </c>
      <c r="F62" s="428"/>
      <c r="G62" s="1" t="s">
        <v>273</v>
      </c>
    </row>
    <row r="63" spans="3:34" ht="12.75" hidden="1" customHeight="1" x14ac:dyDescent="0.15"/>
    <row r="64" spans="3:34" ht="18.75" hidden="1" customHeight="1" x14ac:dyDescent="0.15">
      <c r="C64" s="1" t="s">
        <v>208</v>
      </c>
      <c r="AE64" s="425" t="s">
        <v>385</v>
      </c>
      <c r="AF64" s="425"/>
      <c r="AG64" s="425"/>
      <c r="AH64" s="425"/>
    </row>
    <row r="65" spans="3:34" ht="18.75" hidden="1" customHeight="1" x14ac:dyDescent="0.15">
      <c r="E65" s="428" t="s">
        <v>254</v>
      </c>
      <c r="F65" s="428"/>
      <c r="G65" s="1" t="s">
        <v>260</v>
      </c>
    </row>
    <row r="66" spans="3:34" ht="18.75" hidden="1" customHeight="1" x14ac:dyDescent="0.15">
      <c r="E66" s="428" t="s">
        <v>255</v>
      </c>
      <c r="F66" s="428"/>
      <c r="G66" s="1" t="s">
        <v>261</v>
      </c>
    </row>
    <row r="67" spans="3:34" ht="18.75" hidden="1" customHeight="1" x14ac:dyDescent="0.15">
      <c r="H67" s="426" t="s">
        <v>262</v>
      </c>
      <c r="I67" s="426"/>
      <c r="J67" s="426"/>
      <c r="K67" s="426"/>
    </row>
    <row r="68" spans="3:34" ht="18.75" hidden="1" customHeight="1" x14ac:dyDescent="0.15">
      <c r="H68" s="426" t="s">
        <v>263</v>
      </c>
      <c r="I68" s="426"/>
      <c r="J68" s="426"/>
      <c r="K68" s="426"/>
    </row>
    <row r="69" spans="3:34" ht="18.75" hidden="1" customHeight="1" x14ac:dyDescent="0.15">
      <c r="H69" s="426" t="s">
        <v>535</v>
      </c>
      <c r="I69" s="426"/>
      <c r="J69" s="426"/>
      <c r="K69" s="426"/>
    </row>
    <row r="70" spans="3:34" ht="18.75" hidden="1" customHeight="1" x14ac:dyDescent="0.15">
      <c r="H70" s="426" t="s">
        <v>536</v>
      </c>
      <c r="I70" s="426"/>
      <c r="J70" s="426"/>
      <c r="K70" s="426"/>
    </row>
    <row r="71" spans="3:34" ht="18.75" hidden="1" customHeight="1" x14ac:dyDescent="0.15">
      <c r="H71" s="426" t="s">
        <v>537</v>
      </c>
      <c r="I71" s="426"/>
      <c r="J71" s="426"/>
      <c r="K71" s="426"/>
    </row>
    <row r="72" spans="3:34" ht="13.5" hidden="1" customHeight="1" x14ac:dyDescent="0.15"/>
    <row r="73" spans="3:34" ht="18.75" hidden="1" customHeight="1" x14ac:dyDescent="0.15">
      <c r="C73" s="1" t="s">
        <v>430</v>
      </c>
      <c r="AE73" s="425" t="s">
        <v>388</v>
      </c>
      <c r="AF73" s="425"/>
      <c r="AG73" s="425"/>
      <c r="AH73" s="425"/>
    </row>
    <row r="74" spans="3:34" ht="18.75" hidden="1" customHeight="1" x14ac:dyDescent="0.15">
      <c r="E74" s="428"/>
      <c r="F74" s="428"/>
    </row>
    <row r="75" spans="3:34" ht="18.75" hidden="1" customHeight="1" x14ac:dyDescent="0.15">
      <c r="E75" s="428"/>
      <c r="F75" s="428"/>
    </row>
    <row r="76" spans="3:34" ht="18.75" hidden="1" customHeight="1" x14ac:dyDescent="0.15"/>
    <row r="77" spans="3:34" ht="18.75" hidden="1" customHeight="1" x14ac:dyDescent="0.15"/>
    <row r="78" spans="3:34" ht="18.75" hidden="1" customHeight="1" x14ac:dyDescent="0.15">
      <c r="E78" s="428"/>
      <c r="F78" s="428"/>
    </row>
    <row r="79" spans="3:34" ht="18.75" hidden="1" customHeight="1" x14ac:dyDescent="0.15">
      <c r="E79" s="428"/>
      <c r="F79" s="428"/>
    </row>
    <row r="80" spans="3:34" ht="18.75" hidden="1" customHeight="1" x14ac:dyDescent="0.15">
      <c r="E80" s="428"/>
      <c r="F80" s="428"/>
    </row>
    <row r="81" ht="18.75" customHeight="1" x14ac:dyDescent="0.15"/>
  </sheetData>
  <mergeCells count="40">
    <mergeCell ref="E55:F55"/>
    <mergeCell ref="G47:J47"/>
    <mergeCell ref="E65:F65"/>
    <mergeCell ref="E62:F62"/>
    <mergeCell ref="H69:K69"/>
    <mergeCell ref="E66:F66"/>
    <mergeCell ref="E56:F56"/>
    <mergeCell ref="E80:F80"/>
    <mergeCell ref="E79:F79"/>
    <mergeCell ref="E78:F78"/>
    <mergeCell ref="E75:F75"/>
    <mergeCell ref="E74:F74"/>
    <mergeCell ref="G43:J43"/>
    <mergeCell ref="G44:J44"/>
    <mergeCell ref="G41:J41"/>
    <mergeCell ref="E40:F40"/>
    <mergeCell ref="AE39:AH39"/>
    <mergeCell ref="G42:J42"/>
    <mergeCell ref="E42:F42"/>
    <mergeCell ref="G40:J40"/>
    <mergeCell ref="B34:AN34"/>
    <mergeCell ref="E41:F41"/>
    <mergeCell ref="B10:AN10"/>
    <mergeCell ref="B17:AN17"/>
    <mergeCell ref="B24:AN24"/>
    <mergeCell ref="B33:AN33"/>
    <mergeCell ref="B37:AN37"/>
    <mergeCell ref="AE73:AH73"/>
    <mergeCell ref="AE64:AH64"/>
    <mergeCell ref="G45:J45"/>
    <mergeCell ref="G50:J50"/>
    <mergeCell ref="G49:J49"/>
    <mergeCell ref="G48:J48"/>
    <mergeCell ref="AE52:AH52"/>
    <mergeCell ref="AE54:AH54"/>
    <mergeCell ref="H68:K68"/>
    <mergeCell ref="H67:K67"/>
    <mergeCell ref="H71:K71"/>
    <mergeCell ref="G46:J46"/>
    <mergeCell ref="H70:K70"/>
  </mergeCells>
  <phoneticPr fontId="2"/>
  <dataValidations count="1">
    <dataValidation type="list" allowBlank="1" showInputMessage="1" showErrorMessage="1" sqref="AE39:AH39 AE52:AH52 AE54:AH54 AE64:AH64 AE73:AH73">
      <formula1>$AV$2:$AV$26</formula1>
    </dataValidation>
  </dataValidations>
  <printOptions horizontalCentered="1" verticalCentered="1"/>
  <pageMargins left="0.39370078740157483" right="0.39370078740157483" top="0.74803149606299213" bottom="0.74803149606299213" header="0.31496062992125984" footer="0.31496062992125984"/>
  <pageSetup paperSize="9" scale="98" fitToHeight="4" orientation="portrait" blackAndWhite="1" useFirstPageNumber="1" r:id="rId1"/>
  <headerFooter>
    <oddFooter xml:space="preserve">&amp;C
</oddFooter>
  </headerFooter>
  <rowBreaks count="1" manualBreakCount="1">
    <brk id="36" min="1"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outlinePr applyStyles="1"/>
  </sheetPr>
  <dimension ref="A1:CM291"/>
  <sheetViews>
    <sheetView view="pageBreakPreview" topLeftCell="B1" zoomScale="85" zoomScaleNormal="100" zoomScaleSheetLayoutView="85" workbookViewId="0">
      <selection activeCell="AL18" sqref="AL18"/>
    </sheetView>
  </sheetViews>
  <sheetFormatPr defaultColWidth="9" defaultRowHeight="12" x14ac:dyDescent="0.15"/>
  <cols>
    <col min="1" max="1" width="0" style="47" hidden="1" customWidth="1"/>
    <col min="2" max="2" width="8" style="47" customWidth="1"/>
    <col min="3" max="42" width="2.375" style="47" customWidth="1"/>
    <col min="43" max="43" width="8.75" style="47" customWidth="1"/>
    <col min="44" max="44" width="5.75" style="47" customWidth="1"/>
    <col min="45" max="46" width="8.875" style="47" customWidth="1"/>
    <col min="47" max="52" width="7.5" style="47" customWidth="1"/>
    <col min="53" max="53" width="9" style="47"/>
    <col min="54" max="81" width="2.875" style="47" customWidth="1"/>
    <col min="82" max="16384" width="9" style="47"/>
  </cols>
  <sheetData>
    <row r="1" spans="1:53" ht="22.5" customHeight="1" x14ac:dyDescent="0.15">
      <c r="A1" s="47" t="s">
        <v>545</v>
      </c>
      <c r="B1" s="16"/>
      <c r="C1" s="16" t="s">
        <v>520</v>
      </c>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R1" s="47" t="str">
        <f>入力用!D11</f>
        <v>建築</v>
      </c>
      <c r="AS1" s="47" t="s">
        <v>545</v>
      </c>
      <c r="AT1" s="47" t="s">
        <v>521</v>
      </c>
      <c r="AU1" s="47" t="s">
        <v>522</v>
      </c>
      <c r="AV1" s="47" t="s">
        <v>0</v>
      </c>
      <c r="AW1" s="47" t="s">
        <v>585</v>
      </c>
      <c r="AX1" s="47" t="s">
        <v>1</v>
      </c>
      <c r="AY1" s="47" t="s">
        <v>2</v>
      </c>
      <c r="AZ1" s="47" t="s">
        <v>3</v>
      </c>
      <c r="BA1" s="47" t="s">
        <v>603</v>
      </c>
    </row>
    <row r="2" spans="1:53" ht="22.5" customHeight="1" x14ac:dyDescent="0.15">
      <c r="A2" s="47" t="s">
        <v>6</v>
      </c>
      <c r="B2" s="16"/>
      <c r="C2" s="16"/>
      <c r="D2" s="16" t="s">
        <v>250</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S2" s="47" t="s">
        <v>6</v>
      </c>
      <c r="AT2" s="47" t="s">
        <v>438</v>
      </c>
      <c r="AU2" s="47" t="s">
        <v>437</v>
      </c>
      <c r="AV2" s="47" t="s">
        <v>449</v>
      </c>
      <c r="AW2" s="47" t="s">
        <v>442</v>
      </c>
      <c r="AX2" s="47" t="s">
        <v>443</v>
      </c>
      <c r="AY2" s="47" t="s">
        <v>446</v>
      </c>
      <c r="AZ2" s="47" t="s">
        <v>447</v>
      </c>
      <c r="BA2" s="47" t="s">
        <v>604</v>
      </c>
    </row>
    <row r="3" spans="1:53" ht="22.5" customHeight="1" x14ac:dyDescent="0.15">
      <c r="A3" s="47" t="s">
        <v>10</v>
      </c>
      <c r="B3" s="16"/>
      <c r="D3" s="16"/>
      <c r="E3" s="16" t="str">
        <f xml:space="preserve"> "①　この要領は，「"&amp; VLOOKUP(入力用!$D$11,入力用!$B$23:$F$26,5,FALSE) &amp; "」に適用する。"</f>
        <v>①　この要領は，「」に適用する。</v>
      </c>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55"/>
      <c r="AS3" s="47" t="s">
        <v>10</v>
      </c>
      <c r="AT3" s="47" t="s">
        <v>439</v>
      </c>
      <c r="AU3" s="47" t="s">
        <v>522</v>
      </c>
      <c r="AV3" s="47" t="s">
        <v>440</v>
      </c>
      <c r="AW3" s="47" t="s">
        <v>441</v>
      </c>
      <c r="AX3" s="47" t="s">
        <v>444</v>
      </c>
      <c r="AY3" s="47" t="s">
        <v>445</v>
      </c>
      <c r="AZ3" s="47" t="s">
        <v>448</v>
      </c>
      <c r="BA3" s="47" t="s">
        <v>605</v>
      </c>
    </row>
    <row r="4" spans="1:53" ht="22.5" customHeight="1" x14ac:dyDescent="0.15">
      <c r="A4" s="47" t="s">
        <v>287</v>
      </c>
      <c r="B4" s="16"/>
      <c r="C4" s="16"/>
      <c r="D4" s="16" t="s">
        <v>251</v>
      </c>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row>
    <row r="5" spans="1:53" ht="22.5" customHeight="1" x14ac:dyDescent="0.15">
      <c r="B5" s="16"/>
      <c r="E5" s="16" t="str">
        <f>VLOOKUP($AR$1,$AS$1:$AZ$4,2,FALSE)</f>
        <v>&lt;建築工事&gt;</v>
      </c>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row>
    <row r="6" spans="1:53" ht="22.5" customHeight="1" x14ac:dyDescent="0.15">
      <c r="B6" s="16"/>
      <c r="E6" s="16" t="str">
        <f>VLOOKUP($AR$1,$AS$1:$AZ$4,3,FALSE)</f>
        <v>①　本工事特記仕様書，現場説明書，設計図面，質疑回答書</v>
      </c>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row>
    <row r="7" spans="1:53" ht="22.5" customHeight="1" x14ac:dyDescent="0.15">
      <c r="B7" s="16"/>
      <c r="E7" s="16" t="str">
        <f>VLOOKUP($AR$1,$AS$1:$AZ$4,4,FALSE)</f>
        <v>②　公共建築工事標準仕様書（統一基準）（建築工事編）</v>
      </c>
      <c r="F7" s="16"/>
      <c r="G7" s="16"/>
      <c r="H7" s="16"/>
      <c r="I7" s="16"/>
      <c r="J7" s="16"/>
      <c r="K7" s="16"/>
      <c r="L7" s="16"/>
      <c r="M7" s="16"/>
      <c r="N7" s="16"/>
      <c r="O7" s="16"/>
      <c r="P7" s="16"/>
      <c r="Q7" s="16"/>
      <c r="R7" s="16"/>
      <c r="S7" s="16"/>
      <c r="T7" s="16"/>
      <c r="U7" s="16"/>
      <c r="V7" s="16"/>
      <c r="W7" s="16"/>
      <c r="X7" s="16"/>
      <c r="Y7" s="16"/>
      <c r="Z7" s="16"/>
      <c r="AA7" s="16"/>
      <c r="AC7" s="16"/>
      <c r="AD7" s="16"/>
      <c r="AE7" s="344" t="s">
        <v>1011</v>
      </c>
      <c r="AF7" s="344"/>
      <c r="AG7" s="344"/>
      <c r="AH7" s="344"/>
      <c r="AI7" s="344"/>
      <c r="AJ7" s="344"/>
      <c r="AK7" s="344"/>
      <c r="AL7" s="16"/>
      <c r="AM7" s="16"/>
      <c r="AN7" s="16"/>
      <c r="AO7" s="16"/>
    </row>
    <row r="8" spans="1:53" ht="22.5" customHeight="1" x14ac:dyDescent="0.15">
      <c r="B8" s="16"/>
      <c r="E8" s="16" t="str">
        <f>VLOOKUP($AR$1,$AS$1:$AZ$4,5,FALSE)</f>
        <v>③　公共建築改修工事標準仕様書（統一基準）（建築工事編）</v>
      </c>
      <c r="F8" s="16"/>
      <c r="G8" s="16"/>
      <c r="H8" s="16"/>
      <c r="I8" s="16"/>
      <c r="J8" s="16"/>
      <c r="K8" s="16"/>
      <c r="L8" s="16"/>
      <c r="M8" s="16"/>
      <c r="N8" s="16"/>
      <c r="O8" s="16"/>
      <c r="P8" s="16"/>
      <c r="Q8" s="16"/>
      <c r="R8" s="16"/>
      <c r="S8" s="16"/>
      <c r="T8" s="16"/>
      <c r="U8" s="16"/>
      <c r="V8" s="16"/>
      <c r="W8" s="16"/>
      <c r="X8" s="16"/>
      <c r="Y8" s="16"/>
      <c r="Z8" s="16"/>
      <c r="AA8" s="16"/>
      <c r="AC8" s="16"/>
      <c r="AD8" s="16"/>
      <c r="AE8" s="344" t="s">
        <v>1011</v>
      </c>
      <c r="AF8" s="344"/>
      <c r="AG8" s="344"/>
      <c r="AH8" s="344"/>
      <c r="AI8" s="344"/>
      <c r="AJ8" s="344"/>
      <c r="AK8" s="344"/>
      <c r="AL8" s="16"/>
      <c r="AM8" s="16"/>
      <c r="AN8" s="16"/>
      <c r="AO8" s="16"/>
    </row>
    <row r="9" spans="1:53" ht="22.5" customHeight="1" x14ac:dyDescent="0.15">
      <c r="B9" s="16"/>
      <c r="E9" s="16" t="str">
        <f>VLOOKUP($AR$1,$AS$1:$AZ$4,6,FALSE)</f>
        <v>④　文部科学省建築工事標準仕様書（特記基準）</v>
      </c>
      <c r="F9" s="16"/>
      <c r="G9" s="16"/>
      <c r="H9" s="16"/>
      <c r="I9" s="16"/>
      <c r="J9" s="16"/>
      <c r="K9" s="16"/>
      <c r="L9" s="16"/>
      <c r="M9" s="16"/>
      <c r="N9" s="16"/>
      <c r="O9" s="16"/>
      <c r="P9" s="16"/>
      <c r="Q9" s="16"/>
      <c r="R9" s="16"/>
      <c r="S9" s="16"/>
      <c r="T9" s="16"/>
      <c r="U9" s="16"/>
      <c r="V9" s="16"/>
      <c r="W9" s="16"/>
      <c r="X9" s="16"/>
      <c r="Y9" s="16"/>
      <c r="Z9" s="16"/>
      <c r="AA9" s="16"/>
      <c r="AC9" s="16"/>
      <c r="AD9" s="16"/>
      <c r="AE9" s="344" t="s">
        <v>1011</v>
      </c>
      <c r="AF9" s="344"/>
      <c r="AG9" s="344"/>
      <c r="AH9" s="344"/>
      <c r="AI9" s="344"/>
      <c r="AJ9" s="344"/>
      <c r="AK9" s="344"/>
      <c r="AL9" s="16"/>
      <c r="AM9" s="16"/>
      <c r="AN9" s="16"/>
      <c r="AO9" s="16"/>
    </row>
    <row r="10" spans="1:53" ht="22.5" customHeight="1" x14ac:dyDescent="0.15">
      <c r="B10" s="16"/>
      <c r="E10" s="16" t="str">
        <f>VLOOKUP($AR$1,$AS$1:$AZ$4,7,FALSE)</f>
        <v>⑤　文部科学省建築改修工事標準仕様書（特記基準）</v>
      </c>
      <c r="F10" s="16"/>
      <c r="G10" s="16"/>
      <c r="H10" s="16"/>
      <c r="I10" s="16"/>
      <c r="J10" s="16"/>
      <c r="K10" s="16"/>
      <c r="L10" s="16"/>
      <c r="M10" s="16"/>
      <c r="N10" s="16"/>
      <c r="O10" s="16"/>
      <c r="P10" s="16"/>
      <c r="Q10" s="16"/>
      <c r="R10" s="16"/>
      <c r="S10" s="16"/>
      <c r="T10" s="16"/>
      <c r="U10" s="16"/>
      <c r="V10" s="16"/>
      <c r="W10" s="16"/>
      <c r="X10" s="16"/>
      <c r="Y10" s="16"/>
      <c r="Z10" s="16"/>
      <c r="AA10" s="16"/>
      <c r="AC10" s="16"/>
      <c r="AD10" s="16"/>
      <c r="AE10" s="344" t="s">
        <v>1012</v>
      </c>
      <c r="AF10" s="344"/>
      <c r="AG10" s="344"/>
      <c r="AH10" s="344"/>
      <c r="AI10" s="344"/>
      <c r="AJ10" s="344"/>
      <c r="AK10" s="344"/>
      <c r="AL10" s="16"/>
      <c r="AM10" s="16"/>
      <c r="AN10" s="16"/>
      <c r="AO10" s="16"/>
    </row>
    <row r="11" spans="1:53" ht="22.5" customHeight="1" x14ac:dyDescent="0.15">
      <c r="B11" s="16"/>
      <c r="E11" s="16" t="str">
        <f>VLOOKUP($AR$1,$AS$1:$AZ$4,8,FALSE)</f>
        <v>⑥　文部科学省土木工事標準仕様書</v>
      </c>
      <c r="F11" s="16"/>
      <c r="G11" s="16"/>
      <c r="H11" s="16"/>
      <c r="I11" s="16"/>
      <c r="J11" s="16"/>
      <c r="K11" s="16"/>
      <c r="L11" s="16"/>
      <c r="M11" s="16"/>
      <c r="N11" s="16"/>
      <c r="O11" s="16"/>
      <c r="P11" s="16"/>
      <c r="Q11" s="16"/>
      <c r="R11" s="16"/>
      <c r="S11" s="16"/>
      <c r="T11" s="16"/>
      <c r="U11" s="16"/>
      <c r="V11" s="16"/>
      <c r="W11" s="16"/>
      <c r="X11" s="16"/>
      <c r="Y11" s="16"/>
      <c r="Z11" s="16"/>
      <c r="AA11" s="16"/>
      <c r="AC11" s="16"/>
      <c r="AD11" s="16"/>
      <c r="AE11" s="344" t="s">
        <v>1013</v>
      </c>
      <c r="AF11" s="344"/>
      <c r="AG11" s="344"/>
      <c r="AH11" s="344"/>
      <c r="AI11" s="344"/>
      <c r="AJ11" s="344"/>
      <c r="AK11" s="344"/>
      <c r="AL11" s="16"/>
      <c r="AM11" s="16"/>
      <c r="AN11" s="16"/>
      <c r="AO11" s="16"/>
    </row>
    <row r="12" spans="1:53" ht="22.5" customHeight="1" x14ac:dyDescent="0.15">
      <c r="B12" s="16"/>
      <c r="C12" s="16"/>
      <c r="D12" s="16"/>
      <c r="E12" s="16" t="str">
        <f>VLOOKUP($AR$1,$AS$1:$BA$4,9,FALSE)</f>
        <v xml:space="preserve">⑦  建築工事監理指針　国土交通省大臣官房官庁営繕部監修 </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344" t="s">
        <v>1014</v>
      </c>
      <c r="AF12" s="344"/>
      <c r="AG12" s="344"/>
      <c r="AH12" s="344"/>
      <c r="AI12" s="344"/>
      <c r="AJ12" s="344"/>
      <c r="AK12" s="344"/>
      <c r="AL12" s="16"/>
      <c r="AM12" s="16"/>
      <c r="AN12" s="16"/>
      <c r="AO12" s="16"/>
    </row>
    <row r="13" spans="1:53" ht="13.5" x14ac:dyDescent="0.15">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row>
    <row r="14" spans="1:53" ht="22.5" customHeight="1" x14ac:dyDescent="0.15">
      <c r="B14" s="16"/>
      <c r="C14" s="16"/>
      <c r="D14" s="16" t="s">
        <v>252</v>
      </c>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row>
    <row r="15" spans="1:53" ht="22.5" customHeight="1" x14ac:dyDescent="0.15">
      <c r="B15" s="16"/>
      <c r="C15" s="16"/>
      <c r="E15" s="16" t="str">
        <f>"工  事  名：" &amp; VLOOKUP(入力用!$D$11,入力用!$B$23:$F$26,5,FALSE)</f>
        <v>工  事  名：</v>
      </c>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55"/>
    </row>
    <row r="16" spans="1:53" ht="22.5" customHeight="1" x14ac:dyDescent="0.15">
      <c r="B16" s="16"/>
      <c r="C16" s="16"/>
      <c r="E16" s="47" t="e">
        <f>"工事場所 ："&amp;入力用!$D$6</f>
        <v>#N/A</v>
      </c>
      <c r="I16" s="159"/>
      <c r="AE16" s="16"/>
      <c r="AF16" s="16"/>
      <c r="AG16" s="16"/>
      <c r="AH16" s="16"/>
      <c r="AI16" s="16"/>
      <c r="AJ16" s="16"/>
      <c r="AK16" s="16"/>
      <c r="AL16" s="16"/>
      <c r="AM16" s="16"/>
      <c r="AN16" s="16"/>
      <c r="AO16" s="16"/>
      <c r="AP16" s="55"/>
    </row>
    <row r="17" spans="2:43" ht="22.5" customHeight="1" x14ac:dyDescent="0.15">
      <c r="B17" s="16"/>
      <c r="C17" s="16"/>
      <c r="E17" s="47" t="str">
        <f>"発　    注："&amp;入力用!$D$4</f>
        <v>発　    注：</v>
      </c>
      <c r="AE17" s="16"/>
      <c r="AF17" s="16"/>
      <c r="AG17" s="16"/>
      <c r="AH17" s="16"/>
      <c r="AI17" s="16"/>
      <c r="AJ17" s="16"/>
      <c r="AK17" s="16"/>
      <c r="AL17" s="16"/>
      <c r="AM17" s="16"/>
      <c r="AN17" s="16"/>
      <c r="AO17" s="16"/>
      <c r="AP17" s="55"/>
    </row>
    <row r="18" spans="2:43" ht="22.5" customHeight="1" x14ac:dyDescent="0.15">
      <c r="B18" s="16"/>
      <c r="C18" s="16"/>
      <c r="E18" s="47" t="str">
        <f>"設　    計："&amp;入力用!$E$8</f>
        <v>設　    計：0</v>
      </c>
      <c r="AE18" s="16"/>
      <c r="AF18" s="16"/>
      <c r="AG18" s="16"/>
      <c r="AH18" s="16"/>
      <c r="AI18" s="16"/>
      <c r="AJ18" s="16"/>
      <c r="AK18" s="16"/>
      <c r="AL18" s="16"/>
      <c r="AM18" s="16"/>
      <c r="AN18" s="16"/>
      <c r="AO18" s="16"/>
      <c r="AP18" s="55"/>
    </row>
    <row r="19" spans="2:43" ht="22.5" customHeight="1" x14ac:dyDescent="0.15">
      <c r="B19" s="16"/>
      <c r="C19" s="16"/>
      <c r="E19" s="47" t="str">
        <f>"監　    理："&amp;入力用!$E$8&amp;IF(入力用!$E$9="","","、"&amp;入力用!$AH$21)</f>
        <v>監　    理：0、高専機構本部整備課</v>
      </c>
      <c r="F19" s="16"/>
      <c r="G19" s="16"/>
      <c r="H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55"/>
    </row>
    <row r="20" spans="2:43" ht="22.5" customHeight="1" x14ac:dyDescent="0.15">
      <c r="B20" s="16"/>
      <c r="C20" s="16"/>
      <c r="E20" s="16" t="s">
        <v>646</v>
      </c>
      <c r="F20" s="16"/>
      <c r="G20" s="16"/>
      <c r="H20" s="16"/>
      <c r="I20" s="16">
        <f>VLOOKUP(入力用!$D$11,入力用!$B$23:$F$26,3,FALSE)</f>
        <v>0</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55"/>
    </row>
    <row r="21" spans="2:43" ht="22.5" customHeight="1" x14ac:dyDescent="0.15">
      <c r="B21" s="16"/>
      <c r="C21" s="16"/>
      <c r="E21" s="16" t="s">
        <v>600</v>
      </c>
      <c r="F21" s="16"/>
      <c r="G21" s="16"/>
      <c r="H21" s="16"/>
      <c r="I21" s="16" t="s">
        <v>517</v>
      </c>
      <c r="J21" s="16"/>
      <c r="K21" s="16"/>
      <c r="L21" s="16" t="str">
        <f>"平成 "&amp;入力用!$D$14&amp;"年 "&amp;入力用!$E$14&amp;"月 "&amp;入力用!$F$14&amp;"日（"&amp;入力用!$G$14&amp;"曜日）"</f>
        <v>平成 0年 1月 0日（土曜日）</v>
      </c>
      <c r="M21" s="16"/>
      <c r="N21" s="72"/>
      <c r="O21" s="72"/>
      <c r="P21" s="16"/>
      <c r="Q21" s="72"/>
      <c r="R21" s="72"/>
      <c r="S21" s="16"/>
      <c r="T21" s="72"/>
      <c r="U21" s="72"/>
      <c r="V21" s="16"/>
      <c r="W21" s="16"/>
      <c r="X21" s="16"/>
      <c r="Y21" s="16"/>
      <c r="Z21" s="16"/>
      <c r="AA21" s="16"/>
      <c r="AB21" s="16"/>
      <c r="AC21" s="16"/>
      <c r="AD21" s="16"/>
      <c r="AE21" s="16"/>
      <c r="AF21" s="16"/>
      <c r="AG21" s="16"/>
      <c r="AH21" s="16"/>
      <c r="AI21" s="16"/>
      <c r="AJ21" s="16"/>
      <c r="AK21" s="16"/>
      <c r="AL21" s="16"/>
      <c r="AM21" s="16"/>
      <c r="AN21" s="16"/>
      <c r="AO21" s="16"/>
      <c r="AP21" s="55"/>
    </row>
    <row r="22" spans="2:43" ht="22.5" customHeight="1" x14ac:dyDescent="0.15">
      <c r="B22" s="16"/>
      <c r="C22" s="16"/>
      <c r="E22" s="16"/>
      <c r="F22" s="16"/>
      <c r="G22" s="16"/>
      <c r="H22" s="16"/>
      <c r="I22" s="16" t="s">
        <v>518</v>
      </c>
      <c r="J22" s="16"/>
      <c r="K22" s="16"/>
      <c r="L22" s="16" t="str">
        <f>"平成 "&amp;入力用!$D$16&amp;"年 "&amp;入力用!$E$16&amp;"月 "&amp;入力用!$F$16&amp;"日（"&amp;入力用!$G$16&amp;"曜日）"</f>
        <v>平成 0年 1月 0日（土曜日）</v>
      </c>
      <c r="M22" s="16"/>
      <c r="N22" s="72"/>
      <c r="O22" s="72"/>
      <c r="P22" s="16"/>
      <c r="Q22" s="72"/>
      <c r="R22" s="72"/>
      <c r="S22" s="16"/>
      <c r="T22" s="72"/>
      <c r="U22" s="72"/>
      <c r="V22" s="16"/>
      <c r="W22" s="16"/>
      <c r="X22" s="16"/>
      <c r="Y22" s="16"/>
      <c r="Z22" s="16"/>
      <c r="AA22" s="16"/>
      <c r="AB22" s="16"/>
      <c r="AC22" s="16"/>
      <c r="AD22" s="16"/>
      <c r="AE22" s="16"/>
      <c r="AF22" s="16"/>
      <c r="AG22" s="16"/>
      <c r="AH22" s="16"/>
      <c r="AI22" s="16"/>
      <c r="AJ22" s="16"/>
      <c r="AK22" s="16"/>
      <c r="AL22" s="16"/>
      <c r="AM22" s="16"/>
      <c r="AN22" s="16"/>
      <c r="AO22" s="16"/>
      <c r="AP22" s="55"/>
    </row>
    <row r="23" spans="2:43" ht="22.5" customHeight="1" x14ac:dyDescent="0.15">
      <c r="B23" s="16"/>
      <c r="C23" s="16"/>
      <c r="E23" s="16"/>
      <c r="F23" s="16"/>
      <c r="G23" s="16"/>
      <c r="H23" s="16"/>
      <c r="I23" s="16" t="s">
        <v>540</v>
      </c>
      <c r="J23" s="16"/>
      <c r="K23" s="16"/>
      <c r="L23" s="16" t="e">
        <f>"平成 "&amp;入力用!$D$18&amp;"年 "&amp;入力用!$E$18&amp;"月 "&amp;入力用!$F$18&amp;"日（"&amp;入力用!$G$18&amp;"曜日）"</f>
        <v>#VALUE!</v>
      </c>
      <c r="M23" s="16"/>
      <c r="N23" s="72"/>
      <c r="O23" s="72"/>
      <c r="P23" s="16"/>
      <c r="Q23" s="72"/>
      <c r="R23" s="72"/>
      <c r="S23" s="16"/>
      <c r="T23" s="72"/>
      <c r="U23" s="72"/>
      <c r="V23" s="16"/>
      <c r="W23" s="16"/>
      <c r="X23" s="16"/>
      <c r="Y23" s="16"/>
      <c r="Z23" s="16"/>
      <c r="AA23" s="16"/>
      <c r="AB23" s="16"/>
      <c r="AC23" s="16"/>
      <c r="AD23" s="16"/>
      <c r="AE23" s="16"/>
      <c r="AF23" s="16"/>
      <c r="AG23" s="16"/>
      <c r="AH23" s="16"/>
      <c r="AI23" s="16"/>
      <c r="AJ23" s="16"/>
      <c r="AK23" s="16"/>
      <c r="AL23" s="16"/>
      <c r="AM23" s="16"/>
      <c r="AN23" s="16"/>
      <c r="AO23" s="16"/>
      <c r="AP23" s="55"/>
    </row>
    <row r="24" spans="2:43" ht="22.5" customHeight="1" x14ac:dyDescent="0.1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2:43" ht="22.5" customHeight="1" x14ac:dyDescent="0.15">
      <c r="B25" s="16"/>
      <c r="C25" s="16"/>
      <c r="D25" s="16"/>
      <c r="E25" s="16" t="s">
        <v>274</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Q25" s="55" t="s">
        <v>661</v>
      </c>
    </row>
    <row r="26" spans="2:43" ht="22.5" customHeight="1" x14ac:dyDescent="0.15">
      <c r="B26" s="16"/>
      <c r="C26" s="16"/>
      <c r="D26" s="16"/>
      <c r="E26" s="16"/>
      <c r="F26" s="16" t="str">
        <f>IF($AQ$26="","","工事名：")</f>
        <v>工事名：</v>
      </c>
      <c r="G26" s="16"/>
      <c r="H26" s="16"/>
      <c r="I26" s="16"/>
      <c r="J26" s="16">
        <f>VLOOKUP($AQ$26,入力用!$B$23:$I$26,5,FALSE)</f>
        <v>0</v>
      </c>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55"/>
      <c r="AQ26" s="102" t="str">
        <f>IF(入力用!D11="建築","電気",IF(入力用!D11="電気","機械",IF(入力用!D11="ＥＶ","建築","建築")))</f>
        <v>電気</v>
      </c>
    </row>
    <row r="27" spans="2:43" ht="22.5" customHeight="1" x14ac:dyDescent="0.15">
      <c r="B27" s="16"/>
      <c r="C27" s="16"/>
      <c r="D27" s="16"/>
      <c r="E27" s="16"/>
      <c r="F27" s="16" t="str">
        <f>IF($AQ$26="","","受注者：")</f>
        <v>受注者：</v>
      </c>
      <c r="G27" s="16"/>
      <c r="H27" s="16"/>
      <c r="I27" s="16"/>
      <c r="J27" s="16">
        <f>VLOOKUP($AQ$26,入力用!$B$23:$I$26,3,FALSE)</f>
        <v>0</v>
      </c>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55"/>
    </row>
    <row r="28" spans="2:43" ht="22.5" customHeight="1" x14ac:dyDescent="0.15">
      <c r="B28" s="16"/>
      <c r="C28" s="16"/>
      <c r="D28" s="16"/>
      <c r="E28" s="16"/>
      <c r="F28" s="16" t="str">
        <f>IF($AQ$26="","","完成期限：")</f>
        <v>完成期限：</v>
      </c>
      <c r="G28" s="16"/>
      <c r="H28" s="16"/>
      <c r="I28" s="16"/>
      <c r="J28" s="16" t="e">
        <f>"平成"&amp;VLOOKUP($AQ$26,入力用!$B$23:$U$26,17,FALSE)&amp;"年"&amp;VLOOKUP($AQ$26,入力用!$B$23:$U$26,18,FALSE)&amp;"月"&amp;VLOOKUP($AQ$26,入力用!$B$23:$U$26,19,FALSE)&amp;"日"&amp;"（"&amp;VLOOKUP(WEEKDAY(VLOOKUP(AQ26,入力用!B23:U26,20,FALSE)),{1,"日";2,"月";3,"火";4,"水";5,"木";6,"金";7,"土"},2)&amp;"曜日）"</f>
        <v>#VALUE!</v>
      </c>
      <c r="K28" s="16"/>
      <c r="L28" s="72"/>
      <c r="M28" s="72"/>
      <c r="N28" s="16"/>
      <c r="O28" s="72"/>
      <c r="P28" s="72"/>
      <c r="Q28" s="16"/>
      <c r="R28" s="72"/>
      <c r="S28" s="72"/>
      <c r="T28" s="16"/>
      <c r="U28" s="16"/>
      <c r="V28" s="16"/>
      <c r="W28" s="16"/>
      <c r="X28" s="16"/>
      <c r="Y28" s="16"/>
      <c r="Z28" s="16"/>
      <c r="AA28" s="16"/>
      <c r="AB28" s="16"/>
      <c r="AC28" s="16"/>
      <c r="AD28" s="16"/>
      <c r="AE28" s="16"/>
      <c r="AF28" s="16"/>
      <c r="AG28" s="16"/>
      <c r="AH28" s="16"/>
      <c r="AI28" s="16"/>
      <c r="AJ28" s="16"/>
      <c r="AK28" s="16"/>
      <c r="AL28" s="16"/>
      <c r="AM28" s="16"/>
      <c r="AN28" s="16"/>
      <c r="AO28" s="16"/>
      <c r="AP28" s="55"/>
    </row>
    <row r="29" spans="2:43" ht="22.5" customHeight="1" x14ac:dyDescent="0.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row>
    <row r="30" spans="2:43" ht="22.5" customHeight="1" x14ac:dyDescent="0.15">
      <c r="B30" s="16"/>
      <c r="C30" s="16"/>
      <c r="D30" s="16"/>
      <c r="E30" s="16"/>
      <c r="F30" s="16" t="str">
        <f>IF($AQ$30="","","工事名：")</f>
        <v>工事名：</v>
      </c>
      <c r="G30" s="16"/>
      <c r="H30" s="16"/>
      <c r="I30" s="16"/>
      <c r="J30" s="16">
        <f>VLOOKUP($AQ$30,入力用!$B$23:$I$26,5,FALSE)</f>
        <v>0</v>
      </c>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55"/>
      <c r="AQ30" s="102" t="str">
        <f>IF(AQ26="建築","電気",IF(AQ26="電気","機械",IF(AQ26="ＥＶ","建築","建築")))</f>
        <v>機械</v>
      </c>
    </row>
    <row r="31" spans="2:43" ht="22.5" customHeight="1" x14ac:dyDescent="0.15">
      <c r="B31" s="16"/>
      <c r="C31" s="16"/>
      <c r="D31" s="16"/>
      <c r="E31" s="16"/>
      <c r="F31" s="16" t="str">
        <f>IF($AQ$30="","","受注者：")</f>
        <v>受注者：</v>
      </c>
      <c r="G31" s="16"/>
      <c r="H31" s="16"/>
      <c r="I31" s="16"/>
      <c r="J31" s="16">
        <f>VLOOKUP($AQ$30,入力用!$B$23:$I$26,3,FALSE)</f>
        <v>0</v>
      </c>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55"/>
    </row>
    <row r="32" spans="2:43" ht="22.5" customHeight="1" x14ac:dyDescent="0.15">
      <c r="B32" s="16"/>
      <c r="C32" s="16"/>
      <c r="D32" s="16"/>
      <c r="E32" s="16"/>
      <c r="F32" s="16" t="str">
        <f>IF($AQ$30="","","完成期限：")</f>
        <v>完成期限：</v>
      </c>
      <c r="G32" s="16"/>
      <c r="H32" s="16"/>
      <c r="I32" s="16"/>
      <c r="J32" s="16" t="e">
        <f>"平成"&amp;VLOOKUP($AQ$30,入力用!$B$23:$U$26,17,FALSE)&amp;"年"&amp;VLOOKUP($AQ$30,入力用!$B$23:$U$26,18,FALSE)&amp;"月"&amp;VLOOKUP($AQ$30,入力用!$B$23:$U$26,19,FALSE)&amp;"日"&amp;"（"&amp;VLOOKUP(WEEKDAY(VLOOKUP(AQ30,入力用!B23:U26,20,FALSE)),{1,"日";2,"月";3,"火";4,"水";5,"木";6,"金";7,"土"},2)&amp;"曜日）"</f>
        <v>#VALUE!</v>
      </c>
      <c r="K32" s="16"/>
      <c r="L32" s="72"/>
      <c r="M32" s="72"/>
      <c r="N32" s="16"/>
      <c r="O32" s="72"/>
      <c r="P32" s="72"/>
      <c r="Q32" s="16"/>
      <c r="R32" s="72"/>
      <c r="S32" s="72"/>
      <c r="T32" s="16"/>
      <c r="U32" s="16"/>
      <c r="V32" s="16"/>
      <c r="W32" s="16"/>
      <c r="X32" s="16"/>
      <c r="Y32" s="16"/>
      <c r="Z32" s="16"/>
      <c r="AA32" s="16"/>
      <c r="AB32" s="16"/>
      <c r="AC32" s="16"/>
      <c r="AD32" s="16"/>
      <c r="AE32" s="16"/>
      <c r="AF32" s="16"/>
      <c r="AG32" s="16"/>
      <c r="AH32" s="16"/>
      <c r="AI32" s="16"/>
      <c r="AJ32" s="16"/>
      <c r="AK32" s="16"/>
      <c r="AL32" s="16"/>
      <c r="AM32" s="16"/>
      <c r="AN32" s="16"/>
      <c r="AO32" s="16"/>
      <c r="AP32" s="55"/>
    </row>
    <row r="33" spans="2:91" ht="22.5" customHeight="1" x14ac:dyDescent="0.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row>
    <row r="34" spans="2:91" ht="22.5" hidden="1" customHeight="1" x14ac:dyDescent="0.1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55"/>
      <c r="AQ34" s="102"/>
    </row>
    <row r="35" spans="2:91" ht="22.5" hidden="1" customHeight="1" x14ac:dyDescent="0.15">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55"/>
    </row>
    <row r="36" spans="2:91" ht="18" customHeight="1" x14ac:dyDescent="0.15">
      <c r="C36" s="47" t="s">
        <v>541</v>
      </c>
      <c r="AN36" s="56" t="str">
        <f>IF(入力用!$E$9="独立行政法人国立高等専門学校機構　仙台高等専門学校施設課","【仙台高等専門学校施設課と高専が共同で監理する場合】","【本部整備課と高専が共同で監理する場合】")</f>
        <v>【本部整備課と高専が共同で監理する場合】</v>
      </c>
      <c r="AO36" s="56"/>
      <c r="AQ36" s="482" t="s">
        <v>777</v>
      </c>
      <c r="AR36" s="483"/>
      <c r="AS36" s="483"/>
      <c r="AT36" s="483"/>
      <c r="AU36" s="483"/>
      <c r="AV36" s="483"/>
      <c r="AW36" s="483"/>
      <c r="AX36" s="483"/>
      <c r="AY36" s="483"/>
      <c r="AZ36" s="483"/>
      <c r="BA36" s="483"/>
      <c r="BB36" s="483"/>
      <c r="BC36" s="483"/>
      <c r="BD36" s="483"/>
      <c r="BE36" s="483"/>
      <c r="BF36" s="483"/>
      <c r="BG36" s="483"/>
      <c r="BH36" s="483"/>
      <c r="BI36" s="483"/>
      <c r="BJ36" s="483"/>
      <c r="BK36" s="483"/>
      <c r="BL36" s="483"/>
      <c r="BM36" s="483"/>
      <c r="BN36" s="483"/>
      <c r="BO36" s="483"/>
      <c r="BP36" s="483"/>
      <c r="BQ36" s="483"/>
      <c r="BR36" s="483"/>
      <c r="BS36" s="483"/>
      <c r="BT36" s="483"/>
      <c r="BU36" s="483"/>
      <c r="BV36" s="483"/>
      <c r="BW36" s="483"/>
      <c r="BX36" s="483"/>
      <c r="BY36" s="483"/>
      <c r="BZ36" s="483"/>
      <c r="CA36" s="483"/>
      <c r="CB36" s="483"/>
      <c r="CC36" s="483"/>
      <c r="CD36" s="483"/>
      <c r="CE36" s="483"/>
      <c r="CF36" s="483"/>
      <c r="CG36" s="483"/>
      <c r="CH36" s="483"/>
      <c r="CI36" s="483"/>
      <c r="CJ36" s="483"/>
      <c r="CK36" s="483"/>
      <c r="CL36" s="483"/>
      <c r="CM36" s="483"/>
    </row>
    <row r="37" spans="2:91" ht="18" customHeight="1" x14ac:dyDescent="0.15">
      <c r="AQ37" s="483"/>
      <c r="AR37" s="483"/>
      <c r="AS37" s="483"/>
      <c r="AT37" s="483"/>
      <c r="AU37" s="483"/>
      <c r="AV37" s="483"/>
      <c r="AW37" s="483"/>
      <c r="AX37" s="483"/>
      <c r="AY37" s="483"/>
      <c r="AZ37" s="483"/>
      <c r="BA37" s="483"/>
      <c r="BB37" s="483"/>
      <c r="BC37" s="483"/>
      <c r="BD37" s="483"/>
      <c r="BE37" s="483"/>
      <c r="BF37" s="483"/>
      <c r="BG37" s="483"/>
      <c r="BH37" s="483"/>
      <c r="BI37" s="483"/>
      <c r="BJ37" s="483"/>
      <c r="BK37" s="483"/>
      <c r="BL37" s="483"/>
      <c r="BM37" s="483"/>
      <c r="BN37" s="483"/>
      <c r="BO37" s="483"/>
      <c r="BP37" s="483"/>
      <c r="BQ37" s="483"/>
      <c r="BR37" s="483"/>
      <c r="BS37" s="483"/>
      <c r="BT37" s="483"/>
      <c r="BU37" s="483"/>
      <c r="BV37" s="483"/>
      <c r="BW37" s="483"/>
      <c r="BX37" s="483"/>
      <c r="BY37" s="483"/>
      <c r="BZ37" s="483"/>
      <c r="CA37" s="483"/>
      <c r="CB37" s="483"/>
      <c r="CC37" s="483"/>
      <c r="CD37" s="483"/>
      <c r="CE37" s="483"/>
      <c r="CF37" s="483"/>
      <c r="CG37" s="483"/>
      <c r="CH37" s="483"/>
      <c r="CI37" s="483"/>
      <c r="CJ37" s="483"/>
      <c r="CK37" s="483"/>
      <c r="CL37" s="483"/>
      <c r="CM37" s="483"/>
    </row>
    <row r="38" spans="2:91" ht="27.75" customHeight="1" x14ac:dyDescent="0.15">
      <c r="C38" s="480" t="s">
        <v>542</v>
      </c>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480"/>
      <c r="AH38" s="480"/>
      <c r="AI38" s="480"/>
      <c r="AJ38" s="480"/>
      <c r="AK38" s="480"/>
      <c r="AL38" s="480"/>
      <c r="AM38" s="480"/>
      <c r="AN38" s="480"/>
      <c r="AO38" s="73"/>
      <c r="AQ38" s="483"/>
      <c r="AR38" s="483"/>
      <c r="AS38" s="483"/>
      <c r="AT38" s="483"/>
      <c r="AU38" s="483"/>
      <c r="AV38" s="483"/>
      <c r="AW38" s="483"/>
      <c r="AX38" s="483"/>
      <c r="AY38" s="483"/>
      <c r="AZ38" s="483"/>
      <c r="BA38" s="483"/>
      <c r="BB38" s="483"/>
      <c r="BC38" s="483"/>
      <c r="BD38" s="483"/>
      <c r="BE38" s="483"/>
      <c r="BF38" s="483"/>
      <c r="BG38" s="483"/>
      <c r="BH38" s="483"/>
      <c r="BI38" s="483"/>
      <c r="BJ38" s="483"/>
      <c r="BK38" s="483"/>
      <c r="BL38" s="483"/>
      <c r="BM38" s="483"/>
      <c r="BN38" s="483"/>
      <c r="BO38" s="483"/>
      <c r="BP38" s="483"/>
      <c r="BQ38" s="483"/>
      <c r="BR38" s="483"/>
      <c r="BS38" s="483"/>
      <c r="BT38" s="483"/>
      <c r="BU38" s="483"/>
      <c r="BV38" s="483"/>
      <c r="BW38" s="483"/>
      <c r="BX38" s="483"/>
      <c r="BY38" s="483"/>
      <c r="BZ38" s="483"/>
      <c r="CA38" s="483"/>
      <c r="CB38" s="483"/>
      <c r="CC38" s="483"/>
      <c r="CD38" s="483"/>
      <c r="CE38" s="483"/>
      <c r="CF38" s="483"/>
      <c r="CG38" s="483"/>
      <c r="CH38" s="483"/>
      <c r="CI38" s="483"/>
      <c r="CJ38" s="483"/>
      <c r="CK38" s="483"/>
      <c r="CL38" s="483"/>
      <c r="CM38" s="483"/>
    </row>
    <row r="39" spans="2:91" ht="18" customHeight="1" thickBot="1" x14ac:dyDescent="0.2">
      <c r="I39" s="57"/>
      <c r="J39" s="57"/>
      <c r="K39" s="57"/>
      <c r="L39" s="57"/>
      <c r="M39" s="57"/>
      <c r="N39" s="57"/>
      <c r="AQ39" s="483"/>
      <c r="AR39" s="483"/>
      <c r="AS39" s="483"/>
      <c r="AT39" s="483"/>
      <c r="AU39" s="483"/>
      <c r="AV39" s="483"/>
      <c r="AW39" s="483"/>
      <c r="AX39" s="483"/>
      <c r="AY39" s="483"/>
      <c r="AZ39" s="483"/>
      <c r="BA39" s="483"/>
      <c r="BB39" s="483"/>
      <c r="BC39" s="483"/>
      <c r="BD39" s="483"/>
      <c r="BE39" s="483"/>
      <c r="BF39" s="483"/>
      <c r="BG39" s="483"/>
      <c r="BH39" s="483"/>
      <c r="BI39" s="483"/>
      <c r="BJ39" s="483"/>
      <c r="BK39" s="483"/>
      <c r="BL39" s="483"/>
      <c r="BM39" s="483"/>
      <c r="BN39" s="483"/>
      <c r="BO39" s="483"/>
      <c r="BP39" s="483"/>
      <c r="BQ39" s="483"/>
      <c r="BR39" s="483"/>
      <c r="BS39" s="483"/>
      <c r="BT39" s="483"/>
      <c r="BU39" s="483"/>
      <c r="BV39" s="483"/>
      <c r="BW39" s="483"/>
      <c r="BX39" s="483"/>
      <c r="BY39" s="483"/>
      <c r="BZ39" s="483"/>
      <c r="CA39" s="483"/>
      <c r="CB39" s="483"/>
      <c r="CC39" s="483"/>
      <c r="CD39" s="483"/>
      <c r="CE39" s="483"/>
      <c r="CF39" s="483"/>
      <c r="CG39" s="483"/>
      <c r="CH39" s="483"/>
      <c r="CI39" s="483"/>
      <c r="CJ39" s="483"/>
      <c r="CK39" s="483"/>
      <c r="CL39" s="483"/>
      <c r="CM39" s="483"/>
    </row>
    <row r="40" spans="2:91" ht="24.75" customHeight="1" x14ac:dyDescent="0.15">
      <c r="D40" s="465" t="s">
        <v>543</v>
      </c>
      <c r="E40" s="466"/>
      <c r="F40" s="466"/>
      <c r="G40" s="466"/>
      <c r="H40" s="466"/>
      <c r="I40" s="466"/>
      <c r="J40" s="466"/>
      <c r="K40" s="466"/>
      <c r="L40" s="466"/>
      <c r="M40" s="466"/>
      <c r="N40" s="466"/>
      <c r="O40" s="466"/>
      <c r="P40" s="466"/>
      <c r="Q40" s="466"/>
      <c r="R40" s="466"/>
      <c r="S40" s="466"/>
      <c r="T40" s="466"/>
      <c r="U40" s="466"/>
      <c r="V40" s="466"/>
      <c r="W40" s="466"/>
      <c r="X40" s="466"/>
      <c r="Y40" s="466"/>
      <c r="Z40" s="466"/>
      <c r="AA40" s="466"/>
      <c r="AB40" s="466"/>
      <c r="AC40" s="466"/>
      <c r="AD40" s="466"/>
      <c r="AE40" s="466"/>
      <c r="AF40" s="466"/>
      <c r="AG40" s="466"/>
      <c r="AH40" s="466"/>
      <c r="AI40" s="466"/>
      <c r="AJ40" s="466"/>
      <c r="AK40" s="466"/>
      <c r="AL40" s="466"/>
      <c r="AM40" s="467"/>
      <c r="AQ40" s="483"/>
      <c r="AR40" s="483"/>
      <c r="AS40" s="483"/>
      <c r="AT40" s="483"/>
      <c r="AU40" s="483"/>
      <c r="AV40" s="483"/>
      <c r="AW40" s="483"/>
      <c r="AX40" s="483"/>
      <c r="AY40" s="483"/>
      <c r="AZ40" s="483"/>
      <c r="BA40" s="483"/>
      <c r="BB40" s="483"/>
      <c r="BC40" s="483"/>
      <c r="BD40" s="483"/>
      <c r="BE40" s="483"/>
      <c r="BF40" s="483"/>
      <c r="BG40" s="483"/>
      <c r="BH40" s="483"/>
      <c r="BI40" s="483"/>
      <c r="BJ40" s="483"/>
      <c r="BK40" s="483"/>
      <c r="BL40" s="483"/>
      <c r="BM40" s="483"/>
      <c r="BN40" s="483"/>
      <c r="BO40" s="483"/>
      <c r="BP40" s="483"/>
      <c r="BQ40" s="483"/>
      <c r="BR40" s="483"/>
      <c r="BS40" s="483"/>
      <c r="BT40" s="483"/>
      <c r="BU40" s="483"/>
      <c r="BV40" s="483"/>
      <c r="BW40" s="483"/>
      <c r="BX40" s="483"/>
      <c r="BY40" s="483"/>
      <c r="BZ40" s="483"/>
      <c r="CA40" s="483"/>
      <c r="CB40" s="483"/>
      <c r="CC40" s="483"/>
      <c r="CD40" s="483"/>
      <c r="CE40" s="483"/>
      <c r="CF40" s="483"/>
      <c r="CG40" s="483"/>
      <c r="CH40" s="483"/>
      <c r="CI40" s="483"/>
      <c r="CJ40" s="483"/>
      <c r="CK40" s="483"/>
      <c r="CL40" s="483"/>
      <c r="CM40" s="483"/>
    </row>
    <row r="41" spans="2:91" ht="18" customHeight="1" x14ac:dyDescent="0.15">
      <c r="D41" s="60"/>
      <c r="E41" s="48"/>
      <c r="F41" s="48" t="s">
        <v>544</v>
      </c>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61"/>
      <c r="AQ41" s="483"/>
      <c r="AR41" s="483"/>
      <c r="AS41" s="483"/>
      <c r="AT41" s="483"/>
      <c r="AU41" s="483"/>
      <c r="AV41" s="483"/>
      <c r="AW41" s="483"/>
      <c r="AX41" s="483"/>
      <c r="AY41" s="483"/>
      <c r="AZ41" s="483"/>
      <c r="BA41" s="483"/>
      <c r="BB41" s="483"/>
      <c r="BC41" s="483"/>
      <c r="BD41" s="483"/>
      <c r="BE41" s="483"/>
      <c r="BF41" s="483"/>
      <c r="BG41" s="483"/>
      <c r="BH41" s="483"/>
      <c r="BI41" s="483"/>
      <c r="BJ41" s="483"/>
      <c r="BK41" s="483"/>
      <c r="BL41" s="483"/>
      <c r="BM41" s="483"/>
      <c r="BN41" s="483"/>
      <c r="BO41" s="483"/>
      <c r="BP41" s="483"/>
      <c r="BQ41" s="483"/>
      <c r="BR41" s="483"/>
      <c r="BS41" s="483"/>
      <c r="BT41" s="483"/>
      <c r="BU41" s="483"/>
      <c r="BV41" s="483"/>
      <c r="BW41" s="483"/>
      <c r="BX41" s="483"/>
      <c r="BY41" s="483"/>
      <c r="BZ41" s="483"/>
      <c r="CA41" s="483"/>
      <c r="CB41" s="483"/>
      <c r="CC41" s="483"/>
      <c r="CD41" s="483"/>
      <c r="CE41" s="483"/>
      <c r="CF41" s="483"/>
      <c r="CG41" s="483"/>
      <c r="CH41" s="483"/>
      <c r="CI41" s="483"/>
      <c r="CJ41" s="483"/>
      <c r="CK41" s="483"/>
      <c r="CL41" s="483"/>
      <c r="CM41" s="483"/>
    </row>
    <row r="42" spans="2:91" ht="18" customHeight="1" x14ac:dyDescent="0.15">
      <c r="D42" s="60"/>
      <c r="E42" s="48"/>
      <c r="F42" s="48"/>
      <c r="G42" s="48" t="str">
        <f>入力用!E28</f>
        <v>高専機構本部整備課</v>
      </c>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61"/>
      <c r="AP42" s="55"/>
      <c r="AQ42" s="483"/>
      <c r="AR42" s="483"/>
      <c r="AS42" s="483"/>
      <c r="AT42" s="483"/>
      <c r="AU42" s="483"/>
      <c r="AV42" s="483"/>
      <c r="AW42" s="483"/>
      <c r="AX42" s="483"/>
      <c r="AY42" s="483"/>
      <c r="AZ42" s="483"/>
      <c r="BA42" s="483"/>
      <c r="BB42" s="483"/>
      <c r="BC42" s="483"/>
      <c r="BD42" s="483"/>
      <c r="BE42" s="483"/>
      <c r="BF42" s="483"/>
      <c r="BG42" s="483"/>
      <c r="BH42" s="483"/>
      <c r="BI42" s="483"/>
      <c r="BJ42" s="483"/>
      <c r="BK42" s="483"/>
      <c r="BL42" s="483"/>
      <c r="BM42" s="483"/>
      <c r="BN42" s="483"/>
      <c r="BO42" s="483"/>
      <c r="BP42" s="483"/>
      <c r="BQ42" s="483"/>
      <c r="BR42" s="483"/>
      <c r="BS42" s="483"/>
      <c r="BT42" s="483"/>
      <c r="BU42" s="483"/>
      <c r="BV42" s="483"/>
      <c r="BW42" s="483"/>
      <c r="BX42" s="483"/>
      <c r="BY42" s="483"/>
      <c r="BZ42" s="483"/>
      <c r="CA42" s="483"/>
      <c r="CB42" s="483"/>
      <c r="CC42" s="483"/>
      <c r="CD42" s="483"/>
      <c r="CE42" s="483"/>
      <c r="CF42" s="483"/>
      <c r="CG42" s="483"/>
      <c r="CH42" s="483"/>
      <c r="CI42" s="483"/>
      <c r="CJ42" s="483"/>
      <c r="CK42" s="483"/>
      <c r="CL42" s="483"/>
      <c r="CM42" s="483"/>
    </row>
    <row r="43" spans="2:91" ht="18" customHeight="1" x14ac:dyDescent="0.15">
      <c r="D43" s="60"/>
      <c r="E43" s="48"/>
      <c r="F43" s="48"/>
      <c r="G43" s="48"/>
      <c r="H43" s="162" t="str">
        <f>IF(入力用!$I$28=入力用!$I$29,"検査職員・技術検査職員　"&amp;入力用!$I$28,"検査職員      　"&amp;入力用!$I$28&amp;"")</f>
        <v>検査職員・技術検査職員　江川　豊</v>
      </c>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61"/>
      <c r="AQ43" s="483"/>
      <c r="AR43" s="483"/>
      <c r="AS43" s="483"/>
      <c r="AT43" s="483"/>
      <c r="AU43" s="483"/>
      <c r="AV43" s="483"/>
      <c r="AW43" s="483"/>
      <c r="AX43" s="483"/>
      <c r="AY43" s="483"/>
      <c r="AZ43" s="483"/>
      <c r="BA43" s="483"/>
      <c r="BB43" s="483"/>
      <c r="BC43" s="483"/>
      <c r="BD43" s="483"/>
      <c r="BE43" s="483"/>
      <c r="BF43" s="483"/>
      <c r="BG43" s="483"/>
      <c r="BH43" s="483"/>
      <c r="BI43" s="483"/>
      <c r="BJ43" s="483"/>
      <c r="BK43" s="483"/>
      <c r="BL43" s="483"/>
      <c r="BM43" s="483"/>
      <c r="BN43" s="483"/>
      <c r="BO43" s="483"/>
      <c r="BP43" s="483"/>
      <c r="BQ43" s="483"/>
      <c r="BR43" s="483"/>
      <c r="BS43" s="483"/>
      <c r="BT43" s="483"/>
      <c r="BU43" s="483"/>
      <c r="BV43" s="483"/>
      <c r="BW43" s="483"/>
      <c r="BX43" s="483"/>
      <c r="BY43" s="483"/>
      <c r="BZ43" s="483"/>
      <c r="CA43" s="483"/>
      <c r="CB43" s="483"/>
      <c r="CC43" s="483"/>
      <c r="CD43" s="483"/>
      <c r="CE43" s="483"/>
      <c r="CF43" s="483"/>
      <c r="CG43" s="483"/>
      <c r="CH43" s="483"/>
      <c r="CI43" s="483"/>
      <c r="CJ43" s="483"/>
      <c r="CK43" s="483"/>
      <c r="CL43" s="483"/>
      <c r="CM43" s="483"/>
    </row>
    <row r="44" spans="2:91" ht="11.25" customHeight="1" x14ac:dyDescent="0.15">
      <c r="D44" s="60"/>
      <c r="E44" s="48"/>
      <c r="F44" s="48"/>
      <c r="G44" s="48" t="str">
        <f>IF(入力用!$I$28=入力用!$I$29,"",入力用!E29)</f>
        <v/>
      </c>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61"/>
      <c r="AP44" s="55"/>
      <c r="AQ44" s="483"/>
      <c r="AR44" s="483"/>
      <c r="AS44" s="483"/>
      <c r="AT44" s="483"/>
      <c r="AU44" s="483"/>
      <c r="AV44" s="483"/>
      <c r="AW44" s="483"/>
      <c r="AX44" s="483"/>
      <c r="AY44" s="483"/>
      <c r="AZ44" s="483"/>
      <c r="BA44" s="483"/>
      <c r="BB44" s="483"/>
      <c r="BC44" s="483"/>
      <c r="BD44" s="483"/>
      <c r="BE44" s="483"/>
      <c r="BF44" s="483"/>
      <c r="BG44" s="483"/>
      <c r="BH44" s="483"/>
      <c r="BI44" s="483"/>
      <c r="BJ44" s="483"/>
      <c r="BK44" s="483"/>
      <c r="BL44" s="483"/>
      <c r="BM44" s="483"/>
      <c r="BN44" s="483"/>
      <c r="BO44" s="483"/>
      <c r="BP44" s="483"/>
      <c r="BQ44" s="483"/>
      <c r="BR44" s="483"/>
      <c r="BS44" s="483"/>
      <c r="BT44" s="483"/>
      <c r="BU44" s="483"/>
      <c r="BV44" s="483"/>
      <c r="BW44" s="483"/>
      <c r="BX44" s="483"/>
      <c r="BY44" s="483"/>
      <c r="BZ44" s="483"/>
      <c r="CA44" s="483"/>
      <c r="CB44" s="483"/>
      <c r="CC44" s="483"/>
      <c r="CD44" s="483"/>
      <c r="CE44" s="483"/>
      <c r="CF44" s="483"/>
      <c r="CG44" s="483"/>
      <c r="CH44" s="483"/>
      <c r="CI44" s="483"/>
      <c r="CJ44" s="483"/>
      <c r="CK44" s="483"/>
      <c r="CL44" s="483"/>
      <c r="CM44" s="483"/>
    </row>
    <row r="45" spans="2:91" ht="18" customHeight="1" thickBot="1" x14ac:dyDescent="0.2">
      <c r="D45" s="60"/>
      <c r="E45" s="48"/>
      <c r="F45" s="48"/>
      <c r="G45" s="48"/>
      <c r="H45" s="48" t="str">
        <f>IF(入力用!$I$28=入力用!$I$29,"","技術検査職員　"&amp;入力用!$I$29)</f>
        <v/>
      </c>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61"/>
      <c r="AQ45" s="483"/>
      <c r="AR45" s="483"/>
      <c r="AS45" s="483"/>
      <c r="AT45" s="483"/>
      <c r="AU45" s="483"/>
      <c r="AV45" s="483"/>
      <c r="AW45" s="483"/>
      <c r="AX45" s="483"/>
      <c r="AY45" s="483"/>
      <c r="AZ45" s="483"/>
      <c r="BA45" s="483"/>
      <c r="BB45" s="483"/>
      <c r="BC45" s="483"/>
      <c r="BD45" s="483"/>
      <c r="BE45" s="483"/>
      <c r="BF45" s="483"/>
      <c r="BG45" s="483"/>
      <c r="BH45" s="483"/>
      <c r="BI45" s="483"/>
      <c r="BJ45" s="483"/>
      <c r="BK45" s="483"/>
      <c r="BL45" s="483"/>
      <c r="BM45" s="483"/>
      <c r="BN45" s="483"/>
      <c r="BO45" s="483"/>
      <c r="BP45" s="483"/>
      <c r="BQ45" s="483"/>
      <c r="BR45" s="483"/>
      <c r="BS45" s="483"/>
      <c r="BT45" s="483"/>
      <c r="BU45" s="483"/>
      <c r="BV45" s="483"/>
      <c r="BW45" s="483"/>
      <c r="BX45" s="483"/>
      <c r="BY45" s="483"/>
      <c r="BZ45" s="483"/>
      <c r="CA45" s="483"/>
      <c r="CB45" s="483"/>
      <c r="CC45" s="483"/>
      <c r="CD45" s="483"/>
      <c r="CE45" s="483"/>
      <c r="CF45" s="483"/>
      <c r="CG45" s="483"/>
      <c r="CH45" s="483"/>
      <c r="CI45" s="483"/>
      <c r="CJ45" s="483"/>
      <c r="CK45" s="483"/>
      <c r="CL45" s="483"/>
      <c r="CM45" s="483"/>
    </row>
    <row r="46" spans="2:91" ht="18" customHeight="1" x14ac:dyDescent="0.15">
      <c r="D46" s="60"/>
      <c r="E46" s="79" t="s">
        <v>547</v>
      </c>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1"/>
      <c r="AM46" s="61"/>
      <c r="AQ46" s="483"/>
      <c r="AR46" s="483"/>
      <c r="AS46" s="483"/>
      <c r="AT46" s="483"/>
      <c r="AU46" s="483"/>
      <c r="AV46" s="483"/>
      <c r="AW46" s="483"/>
      <c r="AX46" s="483"/>
      <c r="AY46" s="483"/>
      <c r="AZ46" s="483"/>
      <c r="BA46" s="483"/>
      <c r="BB46" s="483"/>
      <c r="BC46" s="483"/>
      <c r="BD46" s="483"/>
      <c r="BE46" s="483"/>
      <c r="BF46" s="483"/>
      <c r="BG46" s="483"/>
      <c r="BH46" s="483"/>
      <c r="BI46" s="483"/>
      <c r="BJ46" s="483"/>
      <c r="BK46" s="483"/>
      <c r="BL46" s="483"/>
      <c r="BM46" s="483"/>
      <c r="BN46" s="483"/>
      <c r="BO46" s="483"/>
      <c r="BP46" s="483"/>
      <c r="BQ46" s="483"/>
      <c r="BR46" s="483"/>
      <c r="BS46" s="483"/>
      <c r="BT46" s="483"/>
      <c r="BU46" s="483"/>
      <c r="BV46" s="483"/>
      <c r="BW46" s="483"/>
      <c r="BX46" s="483"/>
      <c r="BY46" s="483"/>
      <c r="BZ46" s="483"/>
      <c r="CA46" s="483"/>
      <c r="CB46" s="483"/>
      <c r="CC46" s="483"/>
      <c r="CD46" s="483"/>
      <c r="CE46" s="483"/>
      <c r="CF46" s="483"/>
      <c r="CG46" s="483"/>
      <c r="CH46" s="483"/>
      <c r="CI46" s="483"/>
      <c r="CJ46" s="483"/>
      <c r="CK46" s="483"/>
      <c r="CL46" s="483"/>
      <c r="CM46" s="483"/>
    </row>
    <row r="47" spans="2:91" ht="18" customHeight="1" x14ac:dyDescent="0.15">
      <c r="D47" s="60"/>
      <c r="E47" s="82"/>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83"/>
      <c r="AM47" s="61"/>
      <c r="AQ47" s="483"/>
      <c r="AR47" s="483"/>
      <c r="AS47" s="483"/>
      <c r="AT47" s="483"/>
      <c r="AU47" s="483"/>
      <c r="AV47" s="483"/>
      <c r="AW47" s="483"/>
      <c r="AX47" s="483"/>
      <c r="AY47" s="483"/>
      <c r="AZ47" s="483"/>
      <c r="BA47" s="483"/>
      <c r="BB47" s="483"/>
      <c r="BC47" s="483"/>
      <c r="BD47" s="483"/>
      <c r="BE47" s="483"/>
      <c r="BF47" s="483"/>
      <c r="BG47" s="483"/>
      <c r="BH47" s="483"/>
      <c r="BI47" s="483"/>
      <c r="BJ47" s="483"/>
      <c r="BK47" s="483"/>
      <c r="BL47" s="483"/>
      <c r="BM47" s="483"/>
      <c r="BN47" s="483"/>
      <c r="BO47" s="483"/>
      <c r="BP47" s="483"/>
      <c r="BQ47" s="483"/>
      <c r="BR47" s="483"/>
      <c r="BS47" s="483"/>
      <c r="BT47" s="483"/>
      <c r="BU47" s="483"/>
      <c r="BV47" s="483"/>
      <c r="BW47" s="483"/>
      <c r="BX47" s="483"/>
      <c r="BY47" s="483"/>
      <c r="BZ47" s="483"/>
      <c r="CA47" s="483"/>
      <c r="CB47" s="483"/>
      <c r="CC47" s="483"/>
      <c r="CD47" s="483"/>
      <c r="CE47" s="483"/>
      <c r="CF47" s="483"/>
      <c r="CG47" s="483"/>
      <c r="CH47" s="483"/>
      <c r="CI47" s="483"/>
      <c r="CJ47" s="483"/>
      <c r="CK47" s="483"/>
      <c r="CL47" s="483"/>
      <c r="CM47" s="483"/>
    </row>
    <row r="48" spans="2:91" ht="18" customHeight="1" x14ac:dyDescent="0.15">
      <c r="D48" s="60"/>
      <c r="E48" s="82" t="e">
        <f>VLOOKUP(入力用!$D$4,入力用!$AR$2:$AW$59,4,FALSE)</f>
        <v>#N/A</v>
      </c>
      <c r="F48" s="48"/>
      <c r="G48" s="48"/>
      <c r="H48" s="48"/>
      <c r="I48" s="48"/>
      <c r="J48" s="48"/>
      <c r="K48" s="48"/>
      <c r="L48" s="48"/>
      <c r="M48" s="48"/>
      <c r="N48" s="379" t="s">
        <v>545</v>
      </c>
      <c r="O48" s="380"/>
      <c r="P48" s="380"/>
      <c r="Q48" s="380"/>
      <c r="R48" s="380"/>
      <c r="S48" s="380"/>
      <c r="T48" s="381"/>
      <c r="U48" s="48"/>
      <c r="V48" s="379" t="s">
        <v>546</v>
      </c>
      <c r="W48" s="380"/>
      <c r="X48" s="380"/>
      <c r="Y48" s="380"/>
      <c r="Z48" s="380"/>
      <c r="AA48" s="380"/>
      <c r="AB48" s="381"/>
      <c r="AC48" s="48"/>
      <c r="AD48" s="379" t="str">
        <f>IF(入力用!C26="","機械設備","機械設備・ＥＶ")</f>
        <v>機械設備</v>
      </c>
      <c r="AE48" s="380"/>
      <c r="AF48" s="380"/>
      <c r="AG48" s="380"/>
      <c r="AH48" s="380"/>
      <c r="AI48" s="380"/>
      <c r="AJ48" s="381"/>
      <c r="AK48" s="48"/>
      <c r="AL48" s="83"/>
      <c r="AM48" s="61"/>
      <c r="AP48" s="55"/>
      <c r="AQ48" s="483"/>
      <c r="AR48" s="483"/>
      <c r="AS48" s="483"/>
      <c r="AT48" s="483"/>
      <c r="AU48" s="483"/>
      <c r="AV48" s="483"/>
      <c r="AW48" s="483"/>
      <c r="AX48" s="483"/>
      <c r="AY48" s="483"/>
      <c r="AZ48" s="483"/>
      <c r="BA48" s="483"/>
      <c r="BB48" s="483"/>
      <c r="BC48" s="483"/>
      <c r="BD48" s="483"/>
      <c r="BE48" s="483"/>
      <c r="BF48" s="483"/>
      <c r="BG48" s="483"/>
      <c r="BH48" s="483"/>
      <c r="BI48" s="483"/>
      <c r="BJ48" s="483"/>
      <c r="BK48" s="483"/>
      <c r="BL48" s="483"/>
      <c r="BM48" s="483"/>
      <c r="BN48" s="483"/>
      <c r="BO48" s="483"/>
      <c r="BP48" s="483"/>
      <c r="BQ48" s="483"/>
      <c r="BR48" s="483"/>
      <c r="BS48" s="483"/>
      <c r="BT48" s="483"/>
      <c r="BU48" s="483"/>
      <c r="BV48" s="483"/>
      <c r="BW48" s="483"/>
      <c r="BX48" s="483"/>
      <c r="BY48" s="483"/>
      <c r="BZ48" s="483"/>
      <c r="CA48" s="483"/>
      <c r="CB48" s="483"/>
      <c r="CC48" s="483"/>
      <c r="CD48" s="483"/>
      <c r="CE48" s="483"/>
      <c r="CF48" s="483"/>
      <c r="CG48" s="483"/>
      <c r="CH48" s="483"/>
      <c r="CI48" s="483"/>
      <c r="CJ48" s="483"/>
      <c r="CK48" s="483"/>
      <c r="CL48" s="483"/>
      <c r="CM48" s="483"/>
    </row>
    <row r="49" spans="4:91" ht="18" customHeight="1" x14ac:dyDescent="0.15">
      <c r="D49" s="60"/>
      <c r="E49" s="82" t="e">
        <f>VLOOKUP(入力用!$D$4,入力用!$AR$2:$AW$59,5,FALSE)</f>
        <v>#N/A</v>
      </c>
      <c r="F49" s="48"/>
      <c r="G49" s="48"/>
      <c r="H49" s="48"/>
      <c r="I49" s="48"/>
      <c r="J49" s="48"/>
      <c r="K49" s="48"/>
      <c r="L49" s="48"/>
      <c r="M49" s="48"/>
      <c r="N49" s="62"/>
      <c r="O49" s="48"/>
      <c r="P49" s="48"/>
      <c r="Q49" s="48"/>
      <c r="R49" s="48"/>
      <c r="S49" s="48"/>
      <c r="T49" s="63"/>
      <c r="U49" s="48"/>
      <c r="V49" s="62"/>
      <c r="W49" s="48"/>
      <c r="X49" s="48"/>
      <c r="Y49" s="48"/>
      <c r="Z49" s="48"/>
      <c r="AA49" s="48"/>
      <c r="AB49" s="63"/>
      <c r="AC49" s="48"/>
      <c r="AD49" s="62"/>
      <c r="AE49" s="48"/>
      <c r="AF49" s="48"/>
      <c r="AG49" s="48"/>
      <c r="AH49" s="48"/>
      <c r="AI49" s="48"/>
      <c r="AJ49" s="63"/>
      <c r="AK49" s="48"/>
      <c r="AL49" s="83"/>
      <c r="AM49" s="61"/>
      <c r="AP49" s="55"/>
      <c r="AQ49" s="483"/>
      <c r="AR49" s="483"/>
      <c r="AS49" s="483"/>
      <c r="AT49" s="483"/>
      <c r="AU49" s="483"/>
      <c r="AV49" s="483"/>
      <c r="AW49" s="483"/>
      <c r="AX49" s="483"/>
      <c r="AY49" s="483"/>
      <c r="AZ49" s="483"/>
      <c r="BA49" s="483"/>
      <c r="BB49" s="483"/>
      <c r="BC49" s="483"/>
      <c r="BD49" s="483"/>
      <c r="BE49" s="483"/>
      <c r="BF49" s="483"/>
      <c r="BG49" s="483"/>
      <c r="BH49" s="483"/>
      <c r="BI49" s="483"/>
      <c r="BJ49" s="483"/>
      <c r="BK49" s="483"/>
      <c r="BL49" s="483"/>
      <c r="BM49" s="483"/>
      <c r="BN49" s="483"/>
      <c r="BO49" s="483"/>
      <c r="BP49" s="483"/>
      <c r="BQ49" s="483"/>
      <c r="BR49" s="483"/>
      <c r="BS49" s="483"/>
      <c r="BT49" s="483"/>
      <c r="BU49" s="483"/>
      <c r="BV49" s="483"/>
      <c r="BW49" s="483"/>
      <c r="BX49" s="483"/>
      <c r="BY49" s="483"/>
      <c r="BZ49" s="483"/>
      <c r="CA49" s="483"/>
      <c r="CB49" s="483"/>
      <c r="CC49" s="483"/>
      <c r="CD49" s="483"/>
      <c r="CE49" s="483"/>
      <c r="CF49" s="483"/>
      <c r="CG49" s="483"/>
      <c r="CH49" s="483"/>
      <c r="CI49" s="483"/>
      <c r="CJ49" s="483"/>
      <c r="CK49" s="483"/>
      <c r="CL49" s="483"/>
      <c r="CM49" s="483"/>
    </row>
    <row r="50" spans="4:91" ht="18" customHeight="1" x14ac:dyDescent="0.15">
      <c r="D50" s="60"/>
      <c r="E50" s="82"/>
      <c r="F50" s="48"/>
      <c r="G50" s="48"/>
      <c r="H50" s="48"/>
      <c r="I50" s="48"/>
      <c r="J50" s="48"/>
      <c r="K50" s="48"/>
      <c r="L50" s="48"/>
      <c r="M50" s="48"/>
      <c r="N50" s="62" t="str">
        <f>入力用!AB23</f>
        <v>◎</v>
      </c>
      <c r="O50" s="468">
        <f>入力用!AC23</f>
        <v>0</v>
      </c>
      <c r="P50" s="468"/>
      <c r="Q50" s="468"/>
      <c r="R50" s="468"/>
      <c r="S50" s="468"/>
      <c r="T50" s="469"/>
      <c r="U50" s="48"/>
      <c r="V50" s="62" t="str">
        <f>入力用!AB24</f>
        <v>◎</v>
      </c>
      <c r="W50" s="468">
        <f>入力用!AC24</f>
        <v>0</v>
      </c>
      <c r="X50" s="468"/>
      <c r="Y50" s="468"/>
      <c r="Z50" s="468"/>
      <c r="AA50" s="468"/>
      <c r="AB50" s="469"/>
      <c r="AC50" s="48"/>
      <c r="AD50" s="62" t="str">
        <f>入力用!AB25</f>
        <v>☆</v>
      </c>
      <c r="AE50" s="468">
        <f>入力用!AC25</f>
        <v>0</v>
      </c>
      <c r="AF50" s="468"/>
      <c r="AG50" s="468"/>
      <c r="AH50" s="468"/>
      <c r="AI50" s="468"/>
      <c r="AJ50" s="469"/>
      <c r="AK50" s="48"/>
      <c r="AL50" s="83"/>
      <c r="AM50" s="61"/>
      <c r="AP50" s="55"/>
      <c r="AQ50" s="483"/>
      <c r="AR50" s="483"/>
      <c r="AS50" s="483"/>
      <c r="AT50" s="483"/>
      <c r="AU50" s="483"/>
      <c r="AV50" s="483"/>
      <c r="AW50" s="483"/>
      <c r="AX50" s="483"/>
      <c r="AY50" s="483"/>
      <c r="AZ50" s="483"/>
      <c r="BA50" s="483"/>
      <c r="BB50" s="483"/>
      <c r="BC50" s="483"/>
      <c r="BD50" s="483"/>
      <c r="BE50" s="483"/>
      <c r="BF50" s="483"/>
      <c r="BG50" s="483"/>
      <c r="BH50" s="483"/>
      <c r="BI50" s="483"/>
      <c r="BJ50" s="483"/>
      <c r="BK50" s="483"/>
      <c r="BL50" s="483"/>
      <c r="BM50" s="483"/>
      <c r="BN50" s="483"/>
      <c r="BO50" s="483"/>
      <c r="BP50" s="483"/>
      <c r="BQ50" s="483"/>
      <c r="BR50" s="483"/>
      <c r="BS50" s="483"/>
      <c r="BT50" s="483"/>
      <c r="BU50" s="483"/>
      <c r="BV50" s="483"/>
      <c r="BW50" s="483"/>
      <c r="BX50" s="483"/>
      <c r="BY50" s="483"/>
      <c r="BZ50" s="483"/>
      <c r="CA50" s="483"/>
      <c r="CB50" s="483"/>
      <c r="CC50" s="483"/>
      <c r="CD50" s="483"/>
      <c r="CE50" s="483"/>
      <c r="CF50" s="483"/>
      <c r="CG50" s="483"/>
      <c r="CH50" s="483"/>
      <c r="CI50" s="483"/>
      <c r="CJ50" s="483"/>
      <c r="CK50" s="483"/>
      <c r="CL50" s="483"/>
      <c r="CM50" s="483"/>
    </row>
    <row r="51" spans="4:91" ht="18" customHeight="1" x14ac:dyDescent="0.15">
      <c r="D51" s="60"/>
      <c r="E51" s="82" t="e">
        <f>"TEL "&amp;入力用!AF23</f>
        <v>#N/A</v>
      </c>
      <c r="F51" s="48"/>
      <c r="G51" s="48"/>
      <c r="H51" s="48"/>
      <c r="I51" s="48"/>
      <c r="J51" s="48"/>
      <c r="K51" s="48"/>
      <c r="L51" s="48"/>
      <c r="M51" s="48"/>
      <c r="N51" s="62"/>
      <c r="O51" s="143"/>
      <c r="P51" s="143"/>
      <c r="Q51" s="143"/>
      <c r="R51" s="143"/>
      <c r="S51" s="141"/>
      <c r="T51" s="142"/>
      <c r="U51" s="48"/>
      <c r="V51" s="62"/>
      <c r="W51" s="143"/>
      <c r="X51" s="143"/>
      <c r="Y51" s="143"/>
      <c r="Z51" s="143"/>
      <c r="AA51" s="141"/>
      <c r="AB51" s="142"/>
      <c r="AC51" s="48"/>
      <c r="AD51" s="62"/>
      <c r="AE51" s="141"/>
      <c r="AF51" s="141"/>
      <c r="AG51" s="141"/>
      <c r="AH51" s="141"/>
      <c r="AI51" s="141"/>
      <c r="AJ51" s="142"/>
      <c r="AK51" s="48"/>
      <c r="AL51" s="83"/>
      <c r="AM51" s="61"/>
      <c r="AP51" s="55"/>
      <c r="AQ51" s="483"/>
      <c r="AR51" s="483"/>
      <c r="AS51" s="483"/>
      <c r="AT51" s="483"/>
      <c r="AU51" s="483"/>
      <c r="AV51" s="483"/>
      <c r="AW51" s="483"/>
      <c r="AX51" s="483"/>
      <c r="AY51" s="483"/>
      <c r="AZ51" s="483"/>
      <c r="BA51" s="483"/>
      <c r="BB51" s="483"/>
      <c r="BC51" s="483"/>
      <c r="BD51" s="483"/>
      <c r="BE51" s="483"/>
      <c r="BF51" s="483"/>
      <c r="BG51" s="483"/>
      <c r="BH51" s="483"/>
      <c r="BI51" s="483"/>
      <c r="BJ51" s="483"/>
      <c r="BK51" s="483"/>
      <c r="BL51" s="483"/>
      <c r="BM51" s="483"/>
      <c r="BN51" s="483"/>
      <c r="BO51" s="483"/>
      <c r="BP51" s="483"/>
      <c r="BQ51" s="483"/>
      <c r="BR51" s="483"/>
      <c r="BS51" s="483"/>
      <c r="BT51" s="483"/>
      <c r="BU51" s="483"/>
      <c r="BV51" s="483"/>
      <c r="BW51" s="483"/>
      <c r="BX51" s="483"/>
      <c r="BY51" s="483"/>
      <c r="BZ51" s="483"/>
      <c r="CA51" s="483"/>
      <c r="CB51" s="483"/>
      <c r="CC51" s="483"/>
      <c r="CD51" s="483"/>
      <c r="CE51" s="483"/>
      <c r="CF51" s="483"/>
      <c r="CG51" s="483"/>
      <c r="CH51" s="483"/>
      <c r="CI51" s="483"/>
      <c r="CJ51" s="483"/>
      <c r="CK51" s="483"/>
      <c r="CL51" s="483"/>
      <c r="CM51" s="483"/>
    </row>
    <row r="52" spans="4:91" ht="18" customHeight="1" x14ac:dyDescent="0.15">
      <c r="D52" s="60"/>
      <c r="E52" s="82" t="e">
        <f>"FAX "&amp;入力用!$AG$23</f>
        <v>#N/A</v>
      </c>
      <c r="F52" s="48"/>
      <c r="G52" s="48"/>
      <c r="H52" s="48"/>
      <c r="I52" s="48"/>
      <c r="J52" s="48"/>
      <c r="K52" s="48"/>
      <c r="L52" s="48"/>
      <c r="M52" s="48"/>
      <c r="N52" s="62" t="str">
        <f>入力用!AD23</f>
        <v>□</v>
      </c>
      <c r="O52" s="75">
        <f>入力用!AE23</f>
        <v>0</v>
      </c>
      <c r="P52" s="75"/>
      <c r="Q52" s="75"/>
      <c r="R52" s="75"/>
      <c r="S52" s="75"/>
      <c r="T52" s="74"/>
      <c r="U52" s="48"/>
      <c r="V52" s="62" t="str">
        <f>入力用!AD24</f>
        <v>□</v>
      </c>
      <c r="W52" s="75">
        <f>入力用!AE24</f>
        <v>0</v>
      </c>
      <c r="X52" s="75"/>
      <c r="Y52" s="75"/>
      <c r="Z52" s="75"/>
      <c r="AA52" s="75"/>
      <c r="AB52" s="74"/>
      <c r="AC52" s="48"/>
      <c r="AD52" s="62" t="str">
        <f>入力用!AD25</f>
        <v>○</v>
      </c>
      <c r="AE52" s="75">
        <f>入力用!AE25</f>
        <v>0</v>
      </c>
      <c r="AF52" s="75"/>
      <c r="AG52" s="75"/>
      <c r="AH52" s="75"/>
      <c r="AI52" s="75"/>
      <c r="AJ52" s="74"/>
      <c r="AK52" s="48"/>
      <c r="AL52" s="83"/>
      <c r="AM52" s="61"/>
      <c r="AP52" s="55"/>
      <c r="AQ52" s="483"/>
      <c r="AR52" s="483"/>
      <c r="AS52" s="483"/>
      <c r="AT52" s="483"/>
      <c r="AU52" s="483"/>
      <c r="AV52" s="483"/>
      <c r="AW52" s="483"/>
      <c r="AX52" s="483"/>
      <c r="AY52" s="483"/>
      <c r="AZ52" s="483"/>
      <c r="BA52" s="483"/>
      <c r="BB52" s="483"/>
      <c r="BC52" s="483"/>
      <c r="BD52" s="483"/>
      <c r="BE52" s="483"/>
      <c r="BF52" s="483"/>
      <c r="BG52" s="483"/>
      <c r="BH52" s="483"/>
      <c r="BI52" s="483"/>
      <c r="BJ52" s="483"/>
      <c r="BK52" s="483"/>
      <c r="BL52" s="483"/>
      <c r="BM52" s="483"/>
      <c r="BN52" s="483"/>
      <c r="BO52" s="483"/>
      <c r="BP52" s="483"/>
      <c r="BQ52" s="483"/>
      <c r="BR52" s="483"/>
      <c r="BS52" s="483"/>
      <c r="BT52" s="483"/>
      <c r="BU52" s="483"/>
      <c r="BV52" s="483"/>
      <c r="BW52" s="483"/>
      <c r="BX52" s="483"/>
      <c r="BY52" s="483"/>
      <c r="BZ52" s="483"/>
      <c r="CA52" s="483"/>
      <c r="CB52" s="483"/>
      <c r="CC52" s="483"/>
      <c r="CD52" s="483"/>
      <c r="CE52" s="483"/>
      <c r="CF52" s="483"/>
      <c r="CG52" s="483"/>
      <c r="CH52" s="483"/>
      <c r="CI52" s="483"/>
      <c r="CJ52" s="483"/>
      <c r="CK52" s="483"/>
      <c r="CL52" s="483"/>
      <c r="CM52" s="483"/>
    </row>
    <row r="53" spans="4:91" ht="18" customHeight="1" thickBot="1" x14ac:dyDescent="0.2">
      <c r="D53" s="60"/>
      <c r="E53" s="87"/>
      <c r="F53" s="88"/>
      <c r="G53" s="88"/>
      <c r="H53" s="88"/>
      <c r="I53" s="88"/>
      <c r="J53" s="88"/>
      <c r="K53" s="88"/>
      <c r="L53" s="88"/>
      <c r="M53" s="88"/>
      <c r="N53" s="89"/>
      <c r="O53" s="88"/>
      <c r="P53" s="88"/>
      <c r="Q53" s="88"/>
      <c r="R53" s="88"/>
      <c r="S53" s="88"/>
      <c r="T53" s="90"/>
      <c r="U53" s="88"/>
      <c r="V53" s="89"/>
      <c r="W53" s="88"/>
      <c r="X53" s="88"/>
      <c r="Y53" s="88"/>
      <c r="Z53" s="88"/>
      <c r="AA53" s="88"/>
      <c r="AB53" s="90"/>
      <c r="AC53" s="88"/>
      <c r="AD53" s="89"/>
      <c r="AE53" s="88"/>
      <c r="AF53" s="88"/>
      <c r="AG53" s="88"/>
      <c r="AH53" s="88"/>
      <c r="AI53" s="88"/>
      <c r="AJ53" s="90"/>
      <c r="AK53" s="88"/>
      <c r="AL53" s="91"/>
      <c r="AM53" s="61"/>
      <c r="AQ53" s="483"/>
      <c r="AR53" s="483"/>
      <c r="AS53" s="483"/>
      <c r="AT53" s="483"/>
      <c r="AU53" s="483"/>
      <c r="AV53" s="483"/>
      <c r="AW53" s="483"/>
      <c r="AX53" s="483"/>
      <c r="AY53" s="483"/>
      <c r="AZ53" s="483"/>
      <c r="BA53" s="483"/>
      <c r="BB53" s="483"/>
      <c r="BC53" s="483"/>
      <c r="BD53" s="483"/>
      <c r="BE53" s="483"/>
      <c r="BF53" s="483"/>
      <c r="BG53" s="483"/>
      <c r="BH53" s="483"/>
      <c r="BI53" s="483"/>
      <c r="BJ53" s="483"/>
      <c r="BK53" s="483"/>
      <c r="BL53" s="483"/>
      <c r="BM53" s="483"/>
      <c r="BN53" s="483"/>
      <c r="BO53" s="483"/>
      <c r="BP53" s="483"/>
      <c r="BQ53" s="483"/>
      <c r="BR53" s="483"/>
      <c r="BS53" s="483"/>
      <c r="BT53" s="483"/>
      <c r="BU53" s="483"/>
      <c r="BV53" s="483"/>
      <c r="BW53" s="483"/>
      <c r="BX53" s="483"/>
      <c r="BY53" s="483"/>
      <c r="BZ53" s="483"/>
      <c r="CA53" s="483"/>
      <c r="CB53" s="483"/>
      <c r="CC53" s="483"/>
      <c r="CD53" s="483"/>
      <c r="CE53" s="483"/>
      <c r="CF53" s="483"/>
      <c r="CG53" s="483"/>
      <c r="CH53" s="483"/>
      <c r="CI53" s="483"/>
      <c r="CJ53" s="483"/>
      <c r="CK53" s="483"/>
      <c r="CL53" s="483"/>
      <c r="CM53" s="483"/>
    </row>
    <row r="54" spans="4:91" ht="18" customHeight="1" thickTop="1" x14ac:dyDescent="0.15">
      <c r="D54" s="60"/>
      <c r="E54" s="82"/>
      <c r="F54" s="48"/>
      <c r="G54" s="48"/>
      <c r="H54" s="48"/>
      <c r="I54" s="48"/>
      <c r="J54" s="48"/>
      <c r="K54" s="48"/>
      <c r="L54" s="48"/>
      <c r="M54" s="48"/>
      <c r="N54" s="62"/>
      <c r="O54" s="48"/>
      <c r="P54" s="48"/>
      <c r="Q54" s="48"/>
      <c r="R54" s="48"/>
      <c r="S54" s="48"/>
      <c r="T54" s="63"/>
      <c r="U54" s="48"/>
      <c r="V54" s="62"/>
      <c r="W54" s="48"/>
      <c r="X54" s="48"/>
      <c r="Y54" s="48"/>
      <c r="Z54" s="48"/>
      <c r="AA54" s="48"/>
      <c r="AB54" s="63"/>
      <c r="AC54" s="48"/>
      <c r="AD54" s="62"/>
      <c r="AE54" s="48"/>
      <c r="AF54" s="48"/>
      <c r="AG54" s="48"/>
      <c r="AH54" s="48"/>
      <c r="AI54" s="48"/>
      <c r="AJ54" s="63"/>
      <c r="AK54" s="48"/>
      <c r="AL54" s="83"/>
      <c r="AM54" s="61"/>
      <c r="AQ54" s="483"/>
      <c r="AR54" s="483"/>
      <c r="AS54" s="483"/>
      <c r="AT54" s="483"/>
      <c r="AU54" s="483"/>
      <c r="AV54" s="483"/>
      <c r="AW54" s="483"/>
      <c r="AX54" s="483"/>
      <c r="AY54" s="483"/>
      <c r="AZ54" s="483"/>
      <c r="BA54" s="483"/>
      <c r="BB54" s="483"/>
      <c r="BC54" s="483"/>
      <c r="BD54" s="483"/>
      <c r="BE54" s="483"/>
      <c r="BF54" s="483"/>
      <c r="BG54" s="483"/>
      <c r="BH54" s="483"/>
      <c r="BI54" s="483"/>
      <c r="BJ54" s="483"/>
      <c r="BK54" s="483"/>
      <c r="BL54" s="483"/>
      <c r="BM54" s="483"/>
      <c r="BN54" s="483"/>
      <c r="BO54" s="483"/>
      <c r="BP54" s="483"/>
      <c r="BQ54" s="483"/>
      <c r="BR54" s="483"/>
      <c r="BS54" s="483"/>
      <c r="BT54" s="483"/>
      <c r="BU54" s="483"/>
      <c r="BV54" s="483"/>
      <c r="BW54" s="483"/>
      <c r="BX54" s="483"/>
      <c r="BY54" s="483"/>
      <c r="BZ54" s="483"/>
      <c r="CA54" s="483"/>
      <c r="CB54" s="483"/>
      <c r="CC54" s="483"/>
      <c r="CD54" s="483"/>
      <c r="CE54" s="483"/>
      <c r="CF54" s="483"/>
      <c r="CG54" s="483"/>
      <c r="CH54" s="483"/>
      <c r="CI54" s="483"/>
      <c r="CJ54" s="483"/>
      <c r="CK54" s="483"/>
      <c r="CL54" s="483"/>
      <c r="CM54" s="483"/>
    </row>
    <row r="55" spans="4:91" ht="18" customHeight="1" x14ac:dyDescent="0.15">
      <c r="D55" s="60"/>
      <c r="E55" s="476" t="str">
        <f>IF(入力用!$E$9="独立行政法人国立高等専門学校機構　宮城地区事務部施設課",入力用!$AZ$2,入力用!$AZ$3)</f>
        <v>独立行政法人
国立高等専門学校機構本部事務局施設部整備課</v>
      </c>
      <c r="F55" s="477"/>
      <c r="G55" s="477"/>
      <c r="H55" s="477"/>
      <c r="I55" s="477"/>
      <c r="J55" s="477"/>
      <c r="K55" s="477"/>
      <c r="L55" s="477"/>
      <c r="M55" s="92"/>
      <c r="N55" s="62" t="str">
        <f>入力用!AH23</f>
        <v>□</v>
      </c>
      <c r="O55" s="461">
        <f>入力用!AI23</f>
        <v>0</v>
      </c>
      <c r="P55" s="461"/>
      <c r="Q55" s="461"/>
      <c r="R55" s="461"/>
      <c r="S55" s="461"/>
      <c r="T55" s="462"/>
      <c r="U55" s="48"/>
      <c r="V55" s="62" t="str">
        <f>入力用!AH24</f>
        <v>□</v>
      </c>
      <c r="W55" s="75">
        <f>入力用!AI24</f>
        <v>0</v>
      </c>
      <c r="X55" s="75"/>
      <c r="Y55" s="75"/>
      <c r="Z55" s="75"/>
      <c r="AA55" s="75"/>
      <c r="AB55" s="74"/>
      <c r="AC55" s="48"/>
      <c r="AD55" s="62" t="str">
        <f>入力用!AH25</f>
        <v>□</v>
      </c>
      <c r="AE55" s="461">
        <f>入力用!AI25</f>
        <v>0</v>
      </c>
      <c r="AF55" s="461"/>
      <c r="AG55" s="461"/>
      <c r="AH55" s="461"/>
      <c r="AI55" s="461"/>
      <c r="AJ55" s="462"/>
      <c r="AK55" s="48"/>
      <c r="AL55" s="83"/>
      <c r="AM55" s="61"/>
      <c r="AP55" s="55"/>
      <c r="AQ55" s="483"/>
      <c r="AR55" s="483"/>
      <c r="AS55" s="483"/>
      <c r="AT55" s="483"/>
      <c r="AU55" s="483"/>
      <c r="AV55" s="483"/>
      <c r="AW55" s="483"/>
      <c r="AX55" s="483"/>
      <c r="AY55" s="483"/>
      <c r="AZ55" s="483"/>
      <c r="BA55" s="483"/>
      <c r="BB55" s="483"/>
      <c r="BC55" s="483"/>
      <c r="BD55" s="483"/>
      <c r="BE55" s="483"/>
      <c r="BF55" s="483"/>
      <c r="BG55" s="483"/>
      <c r="BH55" s="483"/>
      <c r="BI55" s="483"/>
      <c r="BJ55" s="483"/>
      <c r="BK55" s="483"/>
      <c r="BL55" s="483"/>
      <c r="BM55" s="483"/>
      <c r="BN55" s="483"/>
      <c r="BO55" s="483"/>
      <c r="BP55" s="483"/>
      <c r="BQ55" s="483"/>
      <c r="BR55" s="483"/>
      <c r="BS55" s="483"/>
      <c r="BT55" s="483"/>
      <c r="BU55" s="483"/>
      <c r="BV55" s="483"/>
      <c r="BW55" s="483"/>
      <c r="BX55" s="483"/>
      <c r="BY55" s="483"/>
      <c r="BZ55" s="483"/>
      <c r="CA55" s="483"/>
      <c r="CB55" s="483"/>
      <c r="CC55" s="483"/>
      <c r="CD55" s="483"/>
      <c r="CE55" s="483"/>
      <c r="CF55" s="483"/>
      <c r="CG55" s="483"/>
      <c r="CH55" s="483"/>
      <c r="CI55" s="483"/>
      <c r="CJ55" s="483"/>
      <c r="CK55" s="483"/>
      <c r="CL55" s="483"/>
      <c r="CM55" s="483"/>
    </row>
    <row r="56" spans="4:91" ht="18" customHeight="1" x14ac:dyDescent="0.15">
      <c r="D56" s="60"/>
      <c r="E56" s="476"/>
      <c r="F56" s="477"/>
      <c r="G56" s="477"/>
      <c r="H56" s="477"/>
      <c r="I56" s="477"/>
      <c r="J56" s="477"/>
      <c r="K56" s="477"/>
      <c r="L56" s="477"/>
      <c r="M56" s="92"/>
      <c r="N56" s="62">
        <f>入力用!AJ23</f>
        <v>0</v>
      </c>
      <c r="O56" s="461">
        <f>入力用!AK23</f>
        <v>0</v>
      </c>
      <c r="P56" s="461"/>
      <c r="Q56" s="461"/>
      <c r="R56" s="461"/>
      <c r="S56" s="461"/>
      <c r="T56" s="462"/>
      <c r="U56" s="48"/>
      <c r="V56" s="62">
        <f>入力用!AJ24</f>
        <v>0</v>
      </c>
      <c r="W56" s="461">
        <f>入力用!AK24</f>
        <v>0</v>
      </c>
      <c r="X56" s="461"/>
      <c r="Y56" s="461"/>
      <c r="Z56" s="461"/>
      <c r="AA56" s="461"/>
      <c r="AB56" s="462"/>
      <c r="AC56" s="48"/>
      <c r="AD56" s="62">
        <f>入力用!AJ25</f>
        <v>0</v>
      </c>
      <c r="AE56" s="461">
        <f>入力用!AK25</f>
        <v>0</v>
      </c>
      <c r="AF56" s="461"/>
      <c r="AG56" s="461"/>
      <c r="AH56" s="461"/>
      <c r="AI56" s="461"/>
      <c r="AJ56" s="462"/>
      <c r="AK56" s="48"/>
      <c r="AL56" s="83"/>
      <c r="AM56" s="61"/>
      <c r="AP56" s="55"/>
      <c r="AQ56" s="483"/>
      <c r="AR56" s="483"/>
      <c r="AS56" s="483"/>
      <c r="AT56" s="483"/>
      <c r="AU56" s="483"/>
      <c r="AV56" s="483"/>
      <c r="AW56" s="483"/>
      <c r="AX56" s="483"/>
      <c r="AY56" s="483"/>
      <c r="AZ56" s="483"/>
      <c r="BA56" s="483"/>
      <c r="BB56" s="483"/>
      <c r="BC56" s="483"/>
      <c r="BD56" s="483"/>
      <c r="BE56" s="483"/>
      <c r="BF56" s="483"/>
      <c r="BG56" s="483"/>
      <c r="BH56" s="483"/>
      <c r="BI56" s="483"/>
      <c r="BJ56" s="483"/>
      <c r="BK56" s="483"/>
      <c r="BL56" s="483"/>
      <c r="BM56" s="483"/>
      <c r="BN56" s="483"/>
      <c r="BO56" s="483"/>
      <c r="BP56" s="483"/>
      <c r="BQ56" s="483"/>
      <c r="BR56" s="483"/>
      <c r="BS56" s="483"/>
      <c r="BT56" s="483"/>
      <c r="BU56" s="483"/>
      <c r="BV56" s="483"/>
      <c r="BW56" s="483"/>
      <c r="BX56" s="483"/>
      <c r="BY56" s="483"/>
      <c r="BZ56" s="483"/>
      <c r="CA56" s="483"/>
      <c r="CB56" s="483"/>
      <c r="CC56" s="483"/>
      <c r="CD56" s="483"/>
      <c r="CE56" s="483"/>
      <c r="CF56" s="483"/>
      <c r="CG56" s="483"/>
      <c r="CH56" s="483"/>
      <c r="CI56" s="483"/>
      <c r="CJ56" s="483"/>
      <c r="CK56" s="483"/>
      <c r="CL56" s="483"/>
      <c r="CM56" s="483"/>
    </row>
    <row r="57" spans="4:91" ht="18" customHeight="1" x14ac:dyDescent="0.15">
      <c r="D57" s="60"/>
      <c r="E57" s="476"/>
      <c r="F57" s="477"/>
      <c r="G57" s="477"/>
      <c r="H57" s="477"/>
      <c r="I57" s="477"/>
      <c r="J57" s="477"/>
      <c r="K57" s="477"/>
      <c r="L57" s="477"/>
      <c r="M57" s="92"/>
      <c r="N57" s="62"/>
      <c r="O57" s="461"/>
      <c r="P57" s="461"/>
      <c r="Q57" s="461"/>
      <c r="R57" s="461"/>
      <c r="S57" s="461"/>
      <c r="T57" s="462"/>
      <c r="U57" s="48"/>
      <c r="V57" s="62"/>
      <c r="W57" s="461"/>
      <c r="X57" s="461"/>
      <c r="Y57" s="461"/>
      <c r="Z57" s="461"/>
      <c r="AA57" s="461"/>
      <c r="AB57" s="462"/>
      <c r="AC57" s="48"/>
      <c r="AD57" s="62"/>
      <c r="AE57" s="468"/>
      <c r="AF57" s="468"/>
      <c r="AG57" s="468"/>
      <c r="AH57" s="468"/>
      <c r="AI57" s="468"/>
      <c r="AJ57" s="469"/>
      <c r="AK57" s="48"/>
      <c r="AL57" s="83"/>
      <c r="AM57" s="61"/>
      <c r="AP57" s="55"/>
      <c r="AQ57" s="483"/>
      <c r="AR57" s="483"/>
      <c r="AS57" s="483"/>
      <c r="AT57" s="483"/>
      <c r="AU57" s="483"/>
      <c r="AV57" s="483"/>
      <c r="AW57" s="483"/>
      <c r="AX57" s="483"/>
      <c r="AY57" s="483"/>
      <c r="AZ57" s="483"/>
      <c r="BA57" s="483"/>
      <c r="BB57" s="483"/>
      <c r="BC57" s="483"/>
      <c r="BD57" s="483"/>
      <c r="BE57" s="483"/>
      <c r="BF57" s="483"/>
      <c r="BG57" s="483"/>
      <c r="BH57" s="483"/>
      <c r="BI57" s="483"/>
      <c r="BJ57" s="483"/>
      <c r="BK57" s="483"/>
      <c r="BL57" s="483"/>
      <c r="BM57" s="483"/>
      <c r="BN57" s="483"/>
      <c r="BO57" s="483"/>
      <c r="BP57" s="483"/>
      <c r="BQ57" s="483"/>
      <c r="BR57" s="483"/>
      <c r="BS57" s="483"/>
      <c r="BT57" s="483"/>
      <c r="BU57" s="483"/>
      <c r="BV57" s="483"/>
      <c r="BW57" s="483"/>
      <c r="BX57" s="483"/>
      <c r="BY57" s="483"/>
      <c r="BZ57" s="483"/>
      <c r="CA57" s="483"/>
      <c r="CB57" s="483"/>
      <c r="CC57" s="483"/>
      <c r="CD57" s="483"/>
      <c r="CE57" s="483"/>
      <c r="CF57" s="483"/>
      <c r="CG57" s="483"/>
      <c r="CH57" s="483"/>
      <c r="CI57" s="483"/>
      <c r="CJ57" s="483"/>
      <c r="CK57" s="483"/>
      <c r="CL57" s="483"/>
      <c r="CM57" s="483"/>
    </row>
    <row r="58" spans="4:91" ht="18" customHeight="1" x14ac:dyDescent="0.15">
      <c r="D58" s="60"/>
      <c r="E58" s="82"/>
      <c r="F58" s="48"/>
      <c r="G58" s="48"/>
      <c r="H58" s="48"/>
      <c r="I58" s="48"/>
      <c r="J58" s="48"/>
      <c r="K58" s="48"/>
      <c r="L58" s="48"/>
      <c r="M58" s="48"/>
      <c r="N58" s="62"/>
      <c r="O58" s="48"/>
      <c r="P58" s="48"/>
      <c r="Q58" s="48"/>
      <c r="R58" s="48"/>
      <c r="S58" s="48"/>
      <c r="T58" s="63"/>
      <c r="U58" s="48"/>
      <c r="V58" s="62"/>
      <c r="W58" s="48"/>
      <c r="X58" s="48"/>
      <c r="Y58" s="48"/>
      <c r="Z58" s="48"/>
      <c r="AA58" s="48"/>
      <c r="AB58" s="63"/>
      <c r="AC58" s="48"/>
      <c r="AD58" s="62"/>
      <c r="AE58" s="48"/>
      <c r="AF58" s="75"/>
      <c r="AG58" s="75"/>
      <c r="AH58" s="75"/>
      <c r="AI58" s="48"/>
      <c r="AJ58" s="63"/>
      <c r="AK58" s="48"/>
      <c r="AL58" s="83"/>
      <c r="AM58" s="61"/>
      <c r="AQ58" s="483"/>
      <c r="AR58" s="483"/>
      <c r="AS58" s="483"/>
      <c r="AT58" s="483"/>
      <c r="AU58" s="483"/>
      <c r="AV58" s="483"/>
      <c r="AW58" s="483"/>
      <c r="AX58" s="483"/>
      <c r="AY58" s="483"/>
      <c r="AZ58" s="483"/>
      <c r="BA58" s="483"/>
      <c r="BB58" s="483"/>
      <c r="BC58" s="483"/>
      <c r="BD58" s="483"/>
      <c r="BE58" s="483"/>
      <c r="BF58" s="483"/>
      <c r="BG58" s="483"/>
      <c r="BH58" s="483"/>
      <c r="BI58" s="483"/>
      <c r="BJ58" s="483"/>
      <c r="BK58" s="483"/>
      <c r="BL58" s="483"/>
      <c r="BM58" s="483"/>
      <c r="BN58" s="483"/>
      <c r="BO58" s="483"/>
      <c r="BP58" s="483"/>
      <c r="BQ58" s="483"/>
      <c r="BR58" s="483"/>
      <c r="BS58" s="483"/>
      <c r="BT58" s="483"/>
      <c r="BU58" s="483"/>
      <c r="BV58" s="483"/>
      <c r="BW58" s="483"/>
      <c r="BX58" s="483"/>
      <c r="BY58" s="483"/>
      <c r="BZ58" s="483"/>
      <c r="CA58" s="483"/>
      <c r="CB58" s="483"/>
      <c r="CC58" s="483"/>
      <c r="CD58" s="483"/>
      <c r="CE58" s="483"/>
      <c r="CF58" s="483"/>
      <c r="CG58" s="483"/>
      <c r="CH58" s="483"/>
      <c r="CI58" s="483"/>
      <c r="CJ58" s="483"/>
      <c r="CK58" s="483"/>
      <c r="CL58" s="483"/>
      <c r="CM58" s="483"/>
    </row>
    <row r="59" spans="4:91" ht="18" customHeight="1" x14ac:dyDescent="0.15">
      <c r="D59" s="60"/>
      <c r="E59" s="82"/>
      <c r="F59" s="48"/>
      <c r="G59" s="48"/>
      <c r="H59" s="48"/>
      <c r="I59" s="48"/>
      <c r="J59" s="48"/>
      <c r="K59" s="48"/>
      <c r="L59" s="48"/>
      <c r="M59" s="48"/>
      <c r="N59" s="470" t="str">
        <f>IF(入力用!$AN$23="","","TEL "&amp;入力用!$AN$23)</f>
        <v>TEL 042-668-5042</v>
      </c>
      <c r="O59" s="471"/>
      <c r="P59" s="471"/>
      <c r="Q59" s="471"/>
      <c r="R59" s="471"/>
      <c r="S59" s="471"/>
      <c r="T59" s="472"/>
      <c r="U59" s="48"/>
      <c r="V59" s="470" t="str">
        <f>IF(入力用!$AN$24="","","TEL "&amp;入力用!$AN$24)</f>
        <v>TEL 042-668-5043</v>
      </c>
      <c r="W59" s="471"/>
      <c r="X59" s="471"/>
      <c r="Y59" s="471"/>
      <c r="Z59" s="471"/>
      <c r="AA59" s="471"/>
      <c r="AB59" s="472"/>
      <c r="AC59" s="48"/>
      <c r="AD59" s="470" t="str">
        <f>IF(入力用!$AN$25="","","TEL "&amp;入力用!$AN$25)</f>
        <v>TEL 042-668-5044</v>
      </c>
      <c r="AE59" s="471"/>
      <c r="AF59" s="471"/>
      <c r="AG59" s="471"/>
      <c r="AH59" s="471"/>
      <c r="AI59" s="471"/>
      <c r="AJ59" s="472"/>
      <c r="AK59" s="48"/>
      <c r="AL59" s="83"/>
      <c r="AM59" s="61"/>
      <c r="AP59" s="55"/>
      <c r="AQ59" s="483"/>
      <c r="AR59" s="483"/>
      <c r="AS59" s="483"/>
      <c r="AT59" s="483"/>
      <c r="AU59" s="483"/>
      <c r="AV59" s="483"/>
      <c r="AW59" s="483"/>
      <c r="AX59" s="483"/>
      <c r="AY59" s="483"/>
      <c r="AZ59" s="483"/>
      <c r="BA59" s="483"/>
      <c r="BB59" s="483"/>
      <c r="BC59" s="483"/>
      <c r="BD59" s="483"/>
      <c r="BE59" s="483"/>
      <c r="BF59" s="483"/>
      <c r="BG59" s="483"/>
      <c r="BH59" s="483"/>
      <c r="BI59" s="483"/>
      <c r="BJ59" s="483"/>
      <c r="BK59" s="483"/>
      <c r="BL59" s="483"/>
      <c r="BM59" s="483"/>
      <c r="BN59" s="483"/>
      <c r="BO59" s="483"/>
      <c r="BP59" s="483"/>
      <c r="BQ59" s="483"/>
      <c r="BR59" s="483"/>
      <c r="BS59" s="483"/>
      <c r="BT59" s="483"/>
      <c r="BU59" s="483"/>
      <c r="BV59" s="483"/>
      <c r="BW59" s="483"/>
      <c r="BX59" s="483"/>
      <c r="BY59" s="483"/>
      <c r="BZ59" s="483"/>
      <c r="CA59" s="483"/>
      <c r="CB59" s="483"/>
      <c r="CC59" s="483"/>
      <c r="CD59" s="483"/>
      <c r="CE59" s="483"/>
      <c r="CF59" s="483"/>
      <c r="CG59" s="483"/>
      <c r="CH59" s="483"/>
      <c r="CI59" s="483"/>
      <c r="CJ59" s="483"/>
      <c r="CK59" s="483"/>
      <c r="CL59" s="483"/>
      <c r="CM59" s="483"/>
    </row>
    <row r="60" spans="4:91" ht="18" customHeight="1" x14ac:dyDescent="0.15">
      <c r="D60" s="60"/>
      <c r="E60" s="82"/>
      <c r="F60" s="48"/>
      <c r="G60" s="48"/>
      <c r="H60" s="48"/>
      <c r="I60" s="48"/>
      <c r="J60" s="48"/>
      <c r="K60" s="48"/>
      <c r="L60" s="48"/>
      <c r="M60" s="48"/>
      <c r="N60" s="470" t="str">
        <f>IF(入力用!$AO$23="","","FAX "&amp;入力用!$AO$23)</f>
        <v>FAX 042-668-5230</v>
      </c>
      <c r="O60" s="471"/>
      <c r="P60" s="471"/>
      <c r="Q60" s="471"/>
      <c r="R60" s="471"/>
      <c r="S60" s="471"/>
      <c r="T60" s="472"/>
      <c r="U60" s="48"/>
      <c r="V60" s="470" t="str">
        <f>IF(入力用!$AO$24="","","FAX "&amp;入力用!$AO$24)</f>
        <v>FAX 042-668-5230</v>
      </c>
      <c r="W60" s="471"/>
      <c r="X60" s="471"/>
      <c r="Y60" s="471"/>
      <c r="Z60" s="471"/>
      <c r="AA60" s="471"/>
      <c r="AB60" s="472"/>
      <c r="AC60" s="48"/>
      <c r="AD60" s="470" t="str">
        <f>IF(入力用!$AO$25="","","FAX "&amp;入力用!$AO$25)</f>
        <v>FAX 042-668-5230</v>
      </c>
      <c r="AE60" s="471"/>
      <c r="AF60" s="471"/>
      <c r="AG60" s="471"/>
      <c r="AH60" s="471"/>
      <c r="AI60" s="471"/>
      <c r="AJ60" s="472"/>
      <c r="AK60" s="48"/>
      <c r="AL60" s="83"/>
      <c r="AM60" s="61"/>
      <c r="AP60" s="55"/>
      <c r="AQ60" s="483"/>
      <c r="AR60" s="483"/>
      <c r="AS60" s="483"/>
      <c r="AT60" s="483"/>
      <c r="AU60" s="483"/>
      <c r="AV60" s="483"/>
      <c r="AW60" s="483"/>
      <c r="AX60" s="483"/>
      <c r="AY60" s="483"/>
      <c r="AZ60" s="483"/>
      <c r="BA60" s="483"/>
      <c r="BB60" s="483"/>
      <c r="BC60" s="483"/>
      <c r="BD60" s="483"/>
      <c r="BE60" s="483"/>
      <c r="BF60" s="483"/>
      <c r="BG60" s="483"/>
      <c r="BH60" s="483"/>
      <c r="BI60" s="483"/>
      <c r="BJ60" s="483"/>
      <c r="BK60" s="483"/>
      <c r="BL60" s="483"/>
      <c r="BM60" s="483"/>
      <c r="BN60" s="483"/>
      <c r="BO60" s="483"/>
      <c r="BP60" s="483"/>
      <c r="BQ60" s="483"/>
      <c r="BR60" s="483"/>
      <c r="BS60" s="483"/>
      <c r="BT60" s="483"/>
      <c r="BU60" s="483"/>
      <c r="BV60" s="483"/>
      <c r="BW60" s="483"/>
      <c r="BX60" s="483"/>
      <c r="BY60" s="483"/>
      <c r="BZ60" s="483"/>
      <c r="CA60" s="483"/>
      <c r="CB60" s="483"/>
      <c r="CC60" s="483"/>
      <c r="CD60" s="483"/>
      <c r="CE60" s="483"/>
      <c r="CF60" s="483"/>
      <c r="CG60" s="483"/>
      <c r="CH60" s="483"/>
      <c r="CI60" s="483"/>
      <c r="CJ60" s="483"/>
      <c r="CK60" s="483"/>
      <c r="CL60" s="483"/>
      <c r="CM60" s="483"/>
    </row>
    <row r="61" spans="4:91" ht="18" customHeight="1" x14ac:dyDescent="0.15">
      <c r="D61" s="60"/>
      <c r="E61" s="82" t="s">
        <v>952</v>
      </c>
      <c r="F61" s="48"/>
      <c r="G61" s="48"/>
      <c r="H61" s="48"/>
      <c r="I61" s="48"/>
      <c r="J61" s="48"/>
      <c r="K61" s="48"/>
      <c r="L61" s="48"/>
      <c r="M61" s="48"/>
      <c r="N61" s="64"/>
      <c r="O61" s="46"/>
      <c r="P61" s="46"/>
      <c r="Q61" s="46"/>
      <c r="R61" s="46"/>
      <c r="S61" s="46"/>
      <c r="T61" s="51"/>
      <c r="U61" s="48"/>
      <c r="V61" s="64"/>
      <c r="W61" s="46"/>
      <c r="X61" s="46"/>
      <c r="Y61" s="46"/>
      <c r="Z61" s="46"/>
      <c r="AA61" s="46"/>
      <c r="AB61" s="51"/>
      <c r="AC61" s="48"/>
      <c r="AD61" s="64"/>
      <c r="AE61" s="46"/>
      <c r="AF61" s="46"/>
      <c r="AG61" s="46"/>
      <c r="AH61" s="46"/>
      <c r="AI61" s="46"/>
      <c r="AJ61" s="51"/>
      <c r="AK61" s="48"/>
      <c r="AL61" s="83"/>
      <c r="AM61" s="61"/>
      <c r="AQ61" s="483"/>
      <c r="AR61" s="483"/>
      <c r="AS61" s="483"/>
      <c r="AT61" s="483"/>
      <c r="AU61" s="483"/>
      <c r="AV61" s="483"/>
      <c r="AW61" s="483"/>
      <c r="AX61" s="483"/>
      <c r="AY61" s="483"/>
      <c r="AZ61" s="483"/>
      <c r="BA61" s="483"/>
      <c r="BB61" s="483"/>
      <c r="BC61" s="483"/>
      <c r="BD61" s="483"/>
      <c r="BE61" s="483"/>
      <c r="BF61" s="483"/>
      <c r="BG61" s="483"/>
      <c r="BH61" s="483"/>
      <c r="BI61" s="483"/>
      <c r="BJ61" s="483"/>
      <c r="BK61" s="483"/>
      <c r="BL61" s="483"/>
      <c r="BM61" s="483"/>
      <c r="BN61" s="483"/>
      <c r="BO61" s="483"/>
      <c r="BP61" s="483"/>
      <c r="BQ61" s="483"/>
      <c r="BR61" s="483"/>
      <c r="BS61" s="483"/>
      <c r="BT61" s="483"/>
      <c r="BU61" s="483"/>
      <c r="BV61" s="483"/>
      <c r="BW61" s="483"/>
      <c r="BX61" s="483"/>
      <c r="BY61" s="483"/>
      <c r="BZ61" s="483"/>
      <c r="CA61" s="483"/>
      <c r="CB61" s="483"/>
      <c r="CC61" s="483"/>
      <c r="CD61" s="483"/>
      <c r="CE61" s="483"/>
      <c r="CF61" s="483"/>
      <c r="CG61" s="483"/>
      <c r="CH61" s="483"/>
      <c r="CI61" s="483"/>
      <c r="CJ61" s="483"/>
      <c r="CK61" s="483"/>
      <c r="CL61" s="483"/>
      <c r="CM61" s="483"/>
    </row>
    <row r="62" spans="4:91" ht="18" customHeight="1" x14ac:dyDescent="0.15">
      <c r="D62" s="60"/>
      <c r="E62" s="82" t="s">
        <v>953</v>
      </c>
      <c r="F62" s="48"/>
      <c r="G62" s="48"/>
      <c r="H62" s="48"/>
      <c r="I62" s="48"/>
      <c r="J62" s="48"/>
      <c r="K62" s="48"/>
      <c r="L62" s="48"/>
      <c r="M62" s="48"/>
      <c r="N62" s="48"/>
      <c r="O62" s="48"/>
      <c r="P62" s="48"/>
      <c r="R62" s="49" t="str">
        <f>IF(入力用!$C$23="○","↑","")</f>
        <v>↑</v>
      </c>
      <c r="S62" s="48"/>
      <c r="T62" s="48"/>
      <c r="U62" s="48"/>
      <c r="V62" s="48"/>
      <c r="W62" s="48"/>
      <c r="X62" s="48"/>
      <c r="Y62" s="49" t="str">
        <f>IF(入力用!$C$24="○","↑","")</f>
        <v>↑</v>
      </c>
      <c r="Z62" s="48"/>
      <c r="AA62" s="48"/>
      <c r="AB62" s="48"/>
      <c r="AC62" s="48"/>
      <c r="AD62" s="48"/>
      <c r="AE62" s="48"/>
      <c r="AF62" s="48"/>
      <c r="AG62" s="49" t="str">
        <f>IF(入力用!$C$25="○","↑","")</f>
        <v>↑</v>
      </c>
      <c r="AH62" s="48"/>
      <c r="AI62" s="49" t="str">
        <f>IF(入力用!$C$26="○","↑","")</f>
        <v/>
      </c>
      <c r="AJ62" s="48"/>
      <c r="AK62" s="48"/>
      <c r="AL62" s="83"/>
      <c r="AM62" s="61"/>
      <c r="AQ62" s="483"/>
      <c r="AR62" s="483"/>
      <c r="AS62" s="483"/>
      <c r="AT62" s="483"/>
      <c r="AU62" s="483"/>
      <c r="AV62" s="483"/>
      <c r="AW62" s="483"/>
      <c r="AX62" s="483"/>
      <c r="AY62" s="483"/>
      <c r="AZ62" s="483"/>
      <c r="BA62" s="483"/>
      <c r="BB62" s="483"/>
      <c r="BC62" s="483"/>
      <c r="BD62" s="483"/>
      <c r="BE62" s="483"/>
      <c r="BF62" s="483"/>
      <c r="BG62" s="483"/>
      <c r="BH62" s="483"/>
      <c r="BI62" s="483"/>
      <c r="BJ62" s="483"/>
      <c r="BK62" s="483"/>
      <c r="BL62" s="483"/>
      <c r="BM62" s="483"/>
      <c r="BN62" s="483"/>
      <c r="BO62" s="483"/>
      <c r="BP62" s="483"/>
      <c r="BQ62" s="483"/>
      <c r="BR62" s="483"/>
      <c r="BS62" s="483"/>
      <c r="BT62" s="483"/>
      <c r="BU62" s="483"/>
      <c r="BV62" s="483"/>
      <c r="BW62" s="483"/>
      <c r="BX62" s="483"/>
      <c r="BY62" s="483"/>
      <c r="BZ62" s="483"/>
      <c r="CA62" s="483"/>
      <c r="CB62" s="483"/>
      <c r="CC62" s="483"/>
      <c r="CD62" s="483"/>
      <c r="CE62" s="483"/>
      <c r="CF62" s="483"/>
      <c r="CG62" s="483"/>
      <c r="CH62" s="483"/>
      <c r="CI62" s="483"/>
      <c r="CJ62" s="483"/>
      <c r="CK62" s="483"/>
      <c r="CL62" s="483"/>
      <c r="CM62" s="483"/>
    </row>
    <row r="63" spans="4:91" ht="18" customHeight="1" x14ac:dyDescent="0.15">
      <c r="D63" s="60"/>
      <c r="E63" s="82" t="s">
        <v>954</v>
      </c>
      <c r="F63" s="48"/>
      <c r="G63" s="48"/>
      <c r="H63" s="48"/>
      <c r="I63" s="48"/>
      <c r="J63" s="48"/>
      <c r="K63" s="48"/>
      <c r="L63" s="48"/>
      <c r="M63" s="48"/>
      <c r="N63" s="48"/>
      <c r="O63" s="48"/>
      <c r="P63" s="48"/>
      <c r="R63" s="48" t="str">
        <f>IF(入力用!$C$23="○","｜","")</f>
        <v>｜</v>
      </c>
      <c r="S63" s="48"/>
      <c r="T63" s="48"/>
      <c r="U63" s="48"/>
      <c r="V63" s="48"/>
      <c r="W63" s="48"/>
      <c r="X63" s="48"/>
      <c r="Y63" s="48" t="str">
        <f>IF(入力用!$C$24="○","｜","")</f>
        <v>｜</v>
      </c>
      <c r="Z63" s="48"/>
      <c r="AA63" s="48"/>
      <c r="AB63" s="48"/>
      <c r="AC63" s="48"/>
      <c r="AD63" s="48"/>
      <c r="AE63" s="48"/>
      <c r="AF63" s="48"/>
      <c r="AG63" s="48" t="str">
        <f>IF(入力用!$C$25="○","｜","")</f>
        <v>｜</v>
      </c>
      <c r="AH63" s="48"/>
      <c r="AI63" s="48" t="str">
        <f>IF(入力用!$C$26="○","｜","")</f>
        <v/>
      </c>
      <c r="AJ63" s="48"/>
      <c r="AK63" s="48"/>
      <c r="AL63" s="83"/>
      <c r="AM63" s="61"/>
      <c r="AQ63" s="483"/>
      <c r="AR63" s="483"/>
      <c r="AS63" s="483"/>
      <c r="AT63" s="483"/>
      <c r="AU63" s="483"/>
      <c r="AV63" s="483"/>
      <c r="AW63" s="483"/>
      <c r="AX63" s="483"/>
      <c r="AY63" s="483"/>
      <c r="AZ63" s="483"/>
      <c r="BA63" s="483"/>
      <c r="BB63" s="483"/>
      <c r="BC63" s="483"/>
      <c r="BD63" s="483"/>
      <c r="BE63" s="483"/>
      <c r="BF63" s="483"/>
      <c r="BG63" s="483"/>
      <c r="BH63" s="483"/>
      <c r="BI63" s="483"/>
      <c r="BJ63" s="483"/>
      <c r="BK63" s="483"/>
      <c r="BL63" s="483"/>
      <c r="BM63" s="483"/>
      <c r="BN63" s="483"/>
      <c r="BO63" s="483"/>
      <c r="BP63" s="483"/>
      <c r="BQ63" s="483"/>
      <c r="BR63" s="483"/>
      <c r="BS63" s="483"/>
      <c r="BT63" s="483"/>
      <c r="BU63" s="483"/>
      <c r="BV63" s="483"/>
      <c r="BW63" s="483"/>
      <c r="BX63" s="483"/>
      <c r="BY63" s="483"/>
      <c r="BZ63" s="483"/>
      <c r="CA63" s="483"/>
      <c r="CB63" s="483"/>
      <c r="CC63" s="483"/>
      <c r="CD63" s="483"/>
      <c r="CE63" s="483"/>
      <c r="CF63" s="483"/>
      <c r="CG63" s="483"/>
      <c r="CH63" s="483"/>
      <c r="CI63" s="483"/>
      <c r="CJ63" s="483"/>
      <c r="CK63" s="483"/>
      <c r="CL63" s="483"/>
      <c r="CM63" s="483"/>
    </row>
    <row r="64" spans="4:91" ht="18" customHeight="1" thickBot="1" x14ac:dyDescent="0.2">
      <c r="D64" s="60"/>
      <c r="E64" s="84" t="s">
        <v>955</v>
      </c>
      <c r="F64" s="85"/>
      <c r="G64" s="85"/>
      <c r="H64" s="85"/>
      <c r="I64" s="85"/>
      <c r="J64" s="85"/>
      <c r="K64" s="85"/>
      <c r="L64" s="85"/>
      <c r="M64" s="85"/>
      <c r="N64" s="85"/>
      <c r="O64" s="85"/>
      <c r="P64" s="85"/>
      <c r="Q64" s="85"/>
      <c r="R64" s="85" t="str">
        <f>IF(入力用!$C$23="○","｜","")</f>
        <v>｜</v>
      </c>
      <c r="S64" s="85"/>
      <c r="T64" s="85"/>
      <c r="U64" s="85"/>
      <c r="V64" s="85"/>
      <c r="W64" s="85"/>
      <c r="X64" s="85"/>
      <c r="Y64" s="85" t="str">
        <f>IF(入力用!$C$24="○","｜","")</f>
        <v>｜</v>
      </c>
      <c r="Z64" s="85"/>
      <c r="AA64" s="85"/>
      <c r="AB64" s="85"/>
      <c r="AC64" s="85"/>
      <c r="AD64" s="85"/>
      <c r="AE64" s="85"/>
      <c r="AF64" s="85"/>
      <c r="AG64" s="85" t="str">
        <f>IF(入力用!$C$25="○","｜","")</f>
        <v>｜</v>
      </c>
      <c r="AH64" s="85"/>
      <c r="AI64" s="85" t="str">
        <f>IF(入力用!$C$26="○","｜","")</f>
        <v/>
      </c>
      <c r="AJ64" s="85"/>
      <c r="AK64" s="85"/>
      <c r="AL64" s="86"/>
      <c r="AM64" s="61"/>
      <c r="AQ64" s="483"/>
      <c r="AR64" s="483"/>
      <c r="AS64" s="483"/>
      <c r="AT64" s="483"/>
      <c r="AU64" s="483"/>
      <c r="AV64" s="483"/>
      <c r="AW64" s="483"/>
      <c r="AX64" s="483"/>
      <c r="AY64" s="483"/>
      <c r="AZ64" s="483"/>
      <c r="BA64" s="483"/>
      <c r="BB64" s="483"/>
      <c r="BC64" s="483"/>
      <c r="BD64" s="483"/>
      <c r="BE64" s="483"/>
      <c r="BF64" s="483"/>
      <c r="BG64" s="483"/>
      <c r="BH64" s="483"/>
      <c r="BI64" s="483"/>
      <c r="BJ64" s="483"/>
      <c r="BK64" s="483"/>
      <c r="BL64" s="483"/>
      <c r="BM64" s="483"/>
      <c r="BN64" s="483"/>
      <c r="BO64" s="483"/>
      <c r="BP64" s="483"/>
      <c r="BQ64" s="483"/>
      <c r="BR64" s="483"/>
      <c r="BS64" s="483"/>
      <c r="BT64" s="483"/>
      <c r="BU64" s="483"/>
      <c r="BV64" s="483"/>
      <c r="BW64" s="483"/>
      <c r="BX64" s="483"/>
      <c r="BY64" s="483"/>
      <c r="BZ64" s="483"/>
      <c r="CA64" s="483"/>
      <c r="CB64" s="483"/>
      <c r="CC64" s="483"/>
      <c r="CD64" s="483"/>
      <c r="CE64" s="483"/>
      <c r="CF64" s="483"/>
      <c r="CG64" s="483"/>
      <c r="CH64" s="483"/>
      <c r="CI64" s="483"/>
      <c r="CJ64" s="483"/>
      <c r="CK64" s="483"/>
      <c r="CL64" s="483"/>
      <c r="CM64" s="483"/>
    </row>
    <row r="65" spans="4:91" ht="18" customHeight="1" thickBot="1" x14ac:dyDescent="0.2">
      <c r="D65" s="65"/>
      <c r="E65" s="50"/>
      <c r="F65" s="50"/>
      <c r="G65" s="50"/>
      <c r="H65" s="50"/>
      <c r="I65" s="50"/>
      <c r="J65" s="50"/>
      <c r="K65" s="50"/>
      <c r="L65" s="50"/>
      <c r="M65" s="50"/>
      <c r="N65" s="50"/>
      <c r="O65" s="50"/>
      <c r="P65" s="50"/>
      <c r="Q65" s="50"/>
      <c r="R65" s="50" t="str">
        <f>IF(入力用!$C$23="○","｜","")</f>
        <v>｜</v>
      </c>
      <c r="S65" s="50"/>
      <c r="T65" s="50"/>
      <c r="U65" s="50"/>
      <c r="V65" s="50"/>
      <c r="W65" s="50"/>
      <c r="X65" s="50"/>
      <c r="Y65" s="50" t="str">
        <f>IF(入力用!$C$24="○","｜","")</f>
        <v>｜</v>
      </c>
      <c r="Z65" s="50"/>
      <c r="AA65" s="50"/>
      <c r="AB65" s="50"/>
      <c r="AC65" s="50"/>
      <c r="AD65" s="50"/>
      <c r="AE65" s="50"/>
      <c r="AF65" s="50"/>
      <c r="AG65" s="50" t="str">
        <f>IF(入力用!$C$25="○","｜","")</f>
        <v>｜</v>
      </c>
      <c r="AH65" s="50"/>
      <c r="AI65" s="50" t="str">
        <f>IF(入力用!$C$26="○","｜","")</f>
        <v/>
      </c>
      <c r="AJ65" s="50"/>
      <c r="AK65" s="50"/>
      <c r="AL65" s="50"/>
      <c r="AM65" s="66"/>
      <c r="AQ65" s="483"/>
      <c r="AR65" s="483"/>
      <c r="AS65" s="483"/>
      <c r="AT65" s="483"/>
      <c r="AU65" s="483"/>
      <c r="AV65" s="483"/>
      <c r="AW65" s="483"/>
      <c r="AX65" s="483"/>
      <c r="AY65" s="483"/>
      <c r="AZ65" s="483"/>
      <c r="BA65" s="483"/>
      <c r="BB65" s="483"/>
      <c r="BC65" s="483"/>
      <c r="BD65" s="483"/>
      <c r="BE65" s="483"/>
      <c r="BF65" s="483"/>
      <c r="BG65" s="483"/>
      <c r="BH65" s="483"/>
      <c r="BI65" s="483"/>
      <c r="BJ65" s="483"/>
      <c r="BK65" s="483"/>
      <c r="BL65" s="483"/>
      <c r="BM65" s="483"/>
      <c r="BN65" s="483"/>
      <c r="BO65" s="483"/>
      <c r="BP65" s="483"/>
      <c r="BQ65" s="483"/>
      <c r="BR65" s="483"/>
      <c r="BS65" s="483"/>
      <c r="BT65" s="483"/>
      <c r="BU65" s="483"/>
      <c r="BV65" s="483"/>
      <c r="BW65" s="483"/>
      <c r="BX65" s="483"/>
      <c r="BY65" s="483"/>
      <c r="BZ65" s="483"/>
      <c r="CA65" s="483"/>
      <c r="CB65" s="483"/>
      <c r="CC65" s="483"/>
      <c r="CD65" s="483"/>
      <c r="CE65" s="483"/>
      <c r="CF65" s="483"/>
      <c r="CG65" s="483"/>
      <c r="CH65" s="483"/>
      <c r="CI65" s="483"/>
      <c r="CJ65" s="483"/>
      <c r="CK65" s="483"/>
      <c r="CL65" s="483"/>
      <c r="CM65" s="483"/>
    </row>
    <row r="66" spans="4:91" ht="6.6" customHeight="1" x14ac:dyDescent="0.15">
      <c r="R66" s="48" t="str">
        <f>IF(入力用!$C$23="○","｜","")</f>
        <v>｜</v>
      </c>
      <c r="Y66" s="48" t="str">
        <f>IF(入力用!$C$24="○","｜","")</f>
        <v>｜</v>
      </c>
      <c r="AG66" s="48" t="str">
        <f>IF(入力用!$C$25="○","｜","")</f>
        <v>｜</v>
      </c>
      <c r="AI66" s="47" t="str">
        <f>IF(入力用!$C$26="○","｜","")</f>
        <v/>
      </c>
      <c r="AQ66" s="483"/>
      <c r="AR66" s="483"/>
      <c r="AS66" s="483"/>
      <c r="AT66" s="483"/>
      <c r="AU66" s="483"/>
      <c r="AV66" s="483"/>
      <c r="AW66" s="483"/>
      <c r="AX66" s="483"/>
      <c r="AY66" s="483"/>
      <c r="AZ66" s="483"/>
      <c r="BA66" s="483"/>
      <c r="BB66" s="483"/>
      <c r="BC66" s="483"/>
      <c r="BD66" s="483"/>
      <c r="BE66" s="483"/>
      <c r="BF66" s="483"/>
      <c r="BG66" s="483"/>
      <c r="BH66" s="483"/>
      <c r="BI66" s="483"/>
      <c r="BJ66" s="483"/>
      <c r="BK66" s="483"/>
      <c r="BL66" s="483"/>
      <c r="BM66" s="483"/>
      <c r="BN66" s="483"/>
      <c r="BO66" s="483"/>
      <c r="BP66" s="483"/>
      <c r="BQ66" s="483"/>
      <c r="BR66" s="483"/>
      <c r="BS66" s="483"/>
      <c r="BT66" s="483"/>
      <c r="BU66" s="483"/>
      <c r="BV66" s="483"/>
      <c r="BW66" s="483"/>
      <c r="BX66" s="483"/>
      <c r="BY66" s="483"/>
      <c r="BZ66" s="483"/>
      <c r="CA66" s="483"/>
      <c r="CB66" s="483"/>
      <c r="CC66" s="483"/>
      <c r="CD66" s="483"/>
      <c r="CE66" s="483"/>
      <c r="CF66" s="483"/>
      <c r="CG66" s="483"/>
      <c r="CH66" s="483"/>
      <c r="CI66" s="483"/>
      <c r="CJ66" s="483"/>
      <c r="CK66" s="483"/>
      <c r="CL66" s="483"/>
      <c r="CM66" s="483"/>
    </row>
    <row r="67" spans="4:91" ht="6.6" customHeight="1" x14ac:dyDescent="0.15">
      <c r="N67" s="48" t="str">
        <f>IF(入力用!$C$23="○","┌","")</f>
        <v>┌</v>
      </c>
      <c r="O67" s="48" t="str">
        <f>IF(入力用!$C$23="○","－","")</f>
        <v>－</v>
      </c>
      <c r="P67" s="48" t="str">
        <f>IF(入力用!$C$23="○","－","")</f>
        <v>－</v>
      </c>
      <c r="Q67" s="48" t="str">
        <f>IF(入力用!$C$23="○","－","")</f>
        <v>－</v>
      </c>
      <c r="R67" s="48" t="str">
        <f>IF(入力用!$C$23="○","┘","")</f>
        <v>┘</v>
      </c>
      <c r="S67" s="48"/>
      <c r="T67" s="48"/>
      <c r="U67" s="48" t="str">
        <f>IF(入力用!$C$24="○","┌","")</f>
        <v>┌</v>
      </c>
      <c r="V67" s="48" t="str">
        <f>IF(入力用!$C$24="○","－","")</f>
        <v>－</v>
      </c>
      <c r="W67" s="48" t="str">
        <f>IF(入力用!$C$24="○","－","")</f>
        <v>－</v>
      </c>
      <c r="X67" s="48" t="str">
        <f>IF(入力用!$C$24="○","－","")</f>
        <v>－</v>
      </c>
      <c r="Y67" s="48" t="str">
        <f>IF(入力用!$C$24="○","┘","")</f>
        <v>┘</v>
      </c>
      <c r="Z67" s="48"/>
      <c r="AA67" s="48"/>
      <c r="AB67" s="48" t="str">
        <f>IF(入力用!$C$25="○","┌","")</f>
        <v>┌</v>
      </c>
      <c r="AC67" s="48" t="str">
        <f>IF(入力用!$C$25="○","－","")</f>
        <v>－</v>
      </c>
      <c r="AD67" s="48" t="str">
        <f>IF(入力用!$C$25="○","－","")</f>
        <v>－</v>
      </c>
      <c r="AE67" s="48" t="str">
        <f>IF(入力用!$C$25="○","－","")</f>
        <v>－</v>
      </c>
      <c r="AF67" s="48" t="str">
        <f>IF(入力用!$C$25="○","－","")</f>
        <v>－</v>
      </c>
      <c r="AG67" s="48" t="str">
        <f>IF(入力用!$C$25="○","┘","")</f>
        <v>┘</v>
      </c>
      <c r="AH67" s="48"/>
      <c r="AI67" s="48" t="str">
        <f>IF(入力用!$C$26="○","｜","")</f>
        <v/>
      </c>
      <c r="AJ67" s="48"/>
      <c r="AK67" s="48"/>
      <c r="AQ67" s="483"/>
      <c r="AR67" s="483"/>
      <c r="AS67" s="483"/>
      <c r="AT67" s="483"/>
      <c r="AU67" s="483"/>
      <c r="AV67" s="483"/>
      <c r="AW67" s="483"/>
      <c r="AX67" s="483"/>
      <c r="AY67" s="483"/>
      <c r="AZ67" s="483"/>
      <c r="BA67" s="483"/>
      <c r="BB67" s="483"/>
      <c r="BC67" s="483"/>
      <c r="BD67" s="483"/>
      <c r="BE67" s="483"/>
      <c r="BF67" s="483"/>
      <c r="BG67" s="483"/>
      <c r="BH67" s="483"/>
      <c r="BI67" s="483"/>
      <c r="BJ67" s="483"/>
      <c r="BK67" s="483"/>
      <c r="BL67" s="483"/>
      <c r="BM67" s="483"/>
      <c r="BN67" s="483"/>
      <c r="BO67" s="483"/>
      <c r="BP67" s="483"/>
      <c r="BQ67" s="483"/>
      <c r="BR67" s="483"/>
      <c r="BS67" s="483"/>
      <c r="BT67" s="483"/>
      <c r="BU67" s="483"/>
      <c r="BV67" s="483"/>
      <c r="BW67" s="483"/>
      <c r="BX67" s="483"/>
      <c r="BY67" s="483"/>
      <c r="BZ67" s="483"/>
      <c r="CA67" s="483"/>
      <c r="CB67" s="483"/>
      <c r="CC67" s="483"/>
      <c r="CD67" s="483"/>
      <c r="CE67" s="483"/>
      <c r="CF67" s="483"/>
      <c r="CG67" s="483"/>
      <c r="CH67" s="483"/>
      <c r="CI67" s="483"/>
      <c r="CJ67" s="483"/>
      <c r="CK67" s="483"/>
      <c r="CL67" s="483"/>
      <c r="CM67" s="483"/>
    </row>
    <row r="68" spans="4:91" ht="7.15" customHeight="1" thickBot="1" x14ac:dyDescent="0.2">
      <c r="N68" s="48" t="str">
        <f>IF(入力用!$C$23="○","｜","")</f>
        <v>｜</v>
      </c>
      <c r="U68" s="48" t="str">
        <f>IF(入力用!$C$24="○","｜","")</f>
        <v>｜</v>
      </c>
      <c r="AB68" s="48" t="str">
        <f>IF(入力用!$C$25="○","｜","")</f>
        <v>｜</v>
      </c>
      <c r="AC68" s="48"/>
      <c r="AD68" s="48"/>
      <c r="AE68" s="48"/>
      <c r="AF68" s="48"/>
      <c r="AG68" s="48"/>
      <c r="AH68" s="48"/>
      <c r="AI68" s="48" t="str">
        <f>IF(入力用!$C$26="○","｜","")</f>
        <v/>
      </c>
      <c r="AJ68" s="48"/>
      <c r="AK68" s="48"/>
      <c r="AL68" s="48"/>
      <c r="AQ68" s="483"/>
      <c r="AR68" s="483"/>
      <c r="AS68" s="483"/>
      <c r="AT68" s="483"/>
      <c r="AU68" s="483"/>
      <c r="AV68" s="483"/>
      <c r="AW68" s="483"/>
      <c r="AX68" s="483"/>
      <c r="AY68" s="483"/>
      <c r="AZ68" s="483"/>
      <c r="BA68" s="483"/>
      <c r="BB68" s="483"/>
      <c r="BC68" s="483"/>
      <c r="BD68" s="483"/>
      <c r="BE68" s="483"/>
      <c r="BF68" s="483"/>
      <c r="BG68" s="483"/>
      <c r="BH68" s="483"/>
      <c r="BI68" s="483"/>
      <c r="BJ68" s="483"/>
      <c r="BK68" s="483"/>
      <c r="BL68" s="483"/>
      <c r="BM68" s="483"/>
      <c r="BN68" s="483"/>
      <c r="BO68" s="483"/>
      <c r="BP68" s="483"/>
      <c r="BQ68" s="483"/>
      <c r="BR68" s="483"/>
      <c r="BS68" s="483"/>
      <c r="BT68" s="483"/>
      <c r="BU68" s="483"/>
      <c r="BV68" s="483"/>
      <c r="BW68" s="483"/>
      <c r="BX68" s="483"/>
      <c r="BY68" s="483"/>
      <c r="BZ68" s="483"/>
      <c r="CA68" s="483"/>
      <c r="CB68" s="483"/>
      <c r="CC68" s="483"/>
      <c r="CD68" s="483"/>
      <c r="CE68" s="483"/>
      <c r="CF68" s="483"/>
      <c r="CG68" s="483"/>
      <c r="CH68" s="483"/>
      <c r="CI68" s="483"/>
      <c r="CJ68" s="483"/>
      <c r="CK68" s="483"/>
      <c r="CL68" s="483"/>
      <c r="CM68" s="483"/>
    </row>
    <row r="69" spans="4:91" ht="18" customHeight="1" x14ac:dyDescent="0.15">
      <c r="D69" s="58" t="s">
        <v>650</v>
      </c>
      <c r="E69" s="53"/>
      <c r="F69" s="53"/>
      <c r="G69" s="53"/>
      <c r="H69" s="53"/>
      <c r="I69" s="53"/>
      <c r="J69" s="53"/>
      <c r="K69" s="53"/>
      <c r="L69" s="53"/>
      <c r="M69" s="53"/>
      <c r="N69" s="53" t="str">
        <f>IF(入力用!$C$23="○","｜","")</f>
        <v>｜</v>
      </c>
      <c r="O69" s="53"/>
      <c r="P69" s="53"/>
      <c r="Q69" s="53"/>
      <c r="R69" s="53"/>
      <c r="S69" s="53"/>
      <c r="T69" s="53"/>
      <c r="U69" s="53" t="str">
        <f>IF(入力用!$C$24="○","｜","")</f>
        <v>｜</v>
      </c>
      <c r="V69" s="53"/>
      <c r="W69" s="53"/>
      <c r="X69" s="53"/>
      <c r="Y69" s="53"/>
      <c r="Z69" s="53"/>
      <c r="AA69" s="53"/>
      <c r="AB69" s="53" t="str">
        <f>IF(入力用!$C$25="○","｜","")</f>
        <v>｜</v>
      </c>
      <c r="AC69" s="53"/>
      <c r="AD69" s="53"/>
      <c r="AE69" s="53"/>
      <c r="AF69" s="53"/>
      <c r="AG69" s="53"/>
      <c r="AH69" s="53"/>
      <c r="AI69" s="53" t="str">
        <f>IF(入力用!$C$26="○","｜","")</f>
        <v/>
      </c>
      <c r="AJ69" s="53"/>
      <c r="AK69" s="53"/>
      <c r="AL69" s="53"/>
      <c r="AM69" s="59"/>
      <c r="AQ69" s="483"/>
      <c r="AR69" s="483"/>
      <c r="AS69" s="483"/>
      <c r="AT69" s="483"/>
      <c r="AU69" s="483"/>
      <c r="AV69" s="483"/>
      <c r="AW69" s="483"/>
      <c r="AX69" s="483"/>
      <c r="AY69" s="483"/>
      <c r="AZ69" s="483"/>
      <c r="BA69" s="483"/>
      <c r="BB69" s="483"/>
      <c r="BC69" s="483"/>
      <c r="BD69" s="483"/>
      <c r="BE69" s="483"/>
      <c r="BF69" s="483"/>
      <c r="BG69" s="483"/>
      <c r="BH69" s="483"/>
      <c r="BI69" s="483"/>
      <c r="BJ69" s="483"/>
      <c r="BK69" s="483"/>
      <c r="BL69" s="483"/>
      <c r="BM69" s="483"/>
      <c r="BN69" s="483"/>
      <c r="BO69" s="483"/>
      <c r="BP69" s="483"/>
      <c r="BQ69" s="483"/>
      <c r="BR69" s="483"/>
      <c r="BS69" s="483"/>
      <c r="BT69" s="483"/>
      <c r="BU69" s="483"/>
      <c r="BV69" s="483"/>
      <c r="BW69" s="483"/>
      <c r="BX69" s="483"/>
      <c r="BY69" s="483"/>
      <c r="BZ69" s="483"/>
      <c r="CA69" s="483"/>
      <c r="CB69" s="483"/>
      <c r="CC69" s="483"/>
      <c r="CD69" s="483"/>
      <c r="CE69" s="483"/>
      <c r="CF69" s="483"/>
      <c r="CG69" s="483"/>
      <c r="CH69" s="483"/>
      <c r="CI69" s="483"/>
      <c r="CJ69" s="483"/>
      <c r="CK69" s="483"/>
      <c r="CL69" s="483"/>
      <c r="CM69" s="483"/>
    </row>
    <row r="70" spans="4:91" ht="18" customHeight="1" x14ac:dyDescent="0.15">
      <c r="D70" s="60"/>
      <c r="E70" s="48"/>
      <c r="F70" s="48"/>
      <c r="G70" s="48"/>
      <c r="H70" s="48"/>
      <c r="I70" s="48"/>
      <c r="J70" s="48"/>
      <c r="K70" s="48"/>
      <c r="L70" s="48"/>
      <c r="M70" s="48"/>
      <c r="N70" s="46" t="str">
        <f>IF(入力用!$C$23="○","↓","")</f>
        <v>↓</v>
      </c>
      <c r="O70" s="48"/>
      <c r="P70" s="48"/>
      <c r="Q70" s="48"/>
      <c r="R70" s="48"/>
      <c r="S70" s="48"/>
      <c r="T70" s="48"/>
      <c r="U70" s="46" t="str">
        <f>IF(入力用!$C$24="○","↓","")</f>
        <v>↓</v>
      </c>
      <c r="V70" s="48"/>
      <c r="W70" s="48"/>
      <c r="X70" s="48"/>
      <c r="Y70" s="48"/>
      <c r="Z70" s="48"/>
      <c r="AA70" s="48"/>
      <c r="AB70" s="46" t="str">
        <f>IF(入力用!$C$25="○","↓","")</f>
        <v>↓</v>
      </c>
      <c r="AC70" s="48"/>
      <c r="AD70" s="48"/>
      <c r="AE70" s="48"/>
      <c r="AF70" s="48"/>
      <c r="AG70" s="48"/>
      <c r="AH70" s="48"/>
      <c r="AI70" s="46" t="str">
        <f>IF(入力用!$C$26="○","↓","")</f>
        <v/>
      </c>
      <c r="AJ70" s="48"/>
      <c r="AK70" s="48"/>
      <c r="AL70" s="48"/>
      <c r="AM70" s="61"/>
      <c r="AQ70" s="483"/>
      <c r="AR70" s="483"/>
      <c r="AS70" s="483"/>
      <c r="AT70" s="483"/>
      <c r="AU70" s="483"/>
      <c r="AV70" s="483"/>
      <c r="AW70" s="483"/>
      <c r="AX70" s="483"/>
      <c r="AY70" s="483"/>
      <c r="AZ70" s="483"/>
      <c r="BA70" s="483"/>
      <c r="BB70" s="483"/>
      <c r="BC70" s="483"/>
      <c r="BD70" s="483"/>
      <c r="BE70" s="483"/>
      <c r="BF70" s="483"/>
      <c r="BG70" s="483"/>
      <c r="BH70" s="483"/>
      <c r="BI70" s="483"/>
      <c r="BJ70" s="483"/>
      <c r="BK70" s="483"/>
      <c r="BL70" s="483"/>
      <c r="BM70" s="483"/>
      <c r="BN70" s="483"/>
      <c r="BO70" s="483"/>
      <c r="BP70" s="483"/>
      <c r="BQ70" s="483"/>
      <c r="BR70" s="483"/>
      <c r="BS70" s="483"/>
      <c r="BT70" s="483"/>
      <c r="BU70" s="483"/>
      <c r="BV70" s="483"/>
      <c r="BW70" s="483"/>
      <c r="BX70" s="483"/>
      <c r="BY70" s="483"/>
      <c r="BZ70" s="483"/>
      <c r="CA70" s="483"/>
      <c r="CB70" s="483"/>
      <c r="CC70" s="483"/>
      <c r="CD70" s="483"/>
      <c r="CE70" s="483"/>
      <c r="CF70" s="483"/>
      <c r="CG70" s="483"/>
      <c r="CH70" s="483"/>
      <c r="CI70" s="483"/>
      <c r="CJ70" s="483"/>
      <c r="CK70" s="483"/>
      <c r="CL70" s="483"/>
      <c r="CM70" s="483"/>
    </row>
    <row r="71" spans="4:91" ht="18" customHeight="1" x14ac:dyDescent="0.15">
      <c r="D71" s="60" t="s">
        <v>524</v>
      </c>
      <c r="E71" s="48"/>
      <c r="F71" s="48"/>
      <c r="G71" s="48"/>
      <c r="H71" s="48"/>
      <c r="I71" s="48"/>
      <c r="J71" s="48"/>
      <c r="K71" s="379" t="str">
        <f>IF(入力用!$C$23="○","建築","")</f>
        <v>建築</v>
      </c>
      <c r="L71" s="380"/>
      <c r="M71" s="380"/>
      <c r="N71" s="380"/>
      <c r="O71" s="380"/>
      <c r="P71" s="380"/>
      <c r="Q71" s="381"/>
      <c r="R71" s="379" t="str">
        <f>IF(入力用!$C$24="○","電気","")</f>
        <v>電気</v>
      </c>
      <c r="S71" s="380"/>
      <c r="T71" s="380"/>
      <c r="U71" s="380"/>
      <c r="V71" s="380"/>
      <c r="W71" s="380"/>
      <c r="X71" s="381"/>
      <c r="Y71" s="379" t="str">
        <f>IF(入力用!$C$25="○","機械","")</f>
        <v>機械</v>
      </c>
      <c r="Z71" s="380"/>
      <c r="AA71" s="380"/>
      <c r="AB71" s="380"/>
      <c r="AC71" s="380"/>
      <c r="AD71" s="380"/>
      <c r="AE71" s="381"/>
      <c r="AF71" s="379" t="str">
        <f>IF(入力用!$C$26="○","ＥＶ","")</f>
        <v/>
      </c>
      <c r="AG71" s="380"/>
      <c r="AH71" s="380"/>
      <c r="AI71" s="380"/>
      <c r="AJ71" s="380"/>
      <c r="AK71" s="380"/>
      <c r="AL71" s="381"/>
      <c r="AM71" s="61"/>
      <c r="AQ71" s="483"/>
      <c r="AR71" s="483"/>
      <c r="AS71" s="483"/>
      <c r="AT71" s="483"/>
      <c r="AU71" s="483"/>
      <c r="AV71" s="483"/>
      <c r="AW71" s="483"/>
      <c r="AX71" s="483"/>
      <c r="AY71" s="483"/>
      <c r="AZ71" s="483"/>
      <c r="BA71" s="483"/>
      <c r="BB71" s="483"/>
      <c r="BC71" s="483"/>
      <c r="BD71" s="483"/>
      <c r="BE71" s="483"/>
      <c r="BF71" s="483"/>
      <c r="BG71" s="483"/>
      <c r="BH71" s="483"/>
      <c r="BI71" s="483"/>
      <c r="BJ71" s="483"/>
      <c r="BK71" s="483"/>
      <c r="BL71" s="483"/>
      <c r="BM71" s="483"/>
      <c r="BN71" s="483"/>
      <c r="BO71" s="483"/>
      <c r="BP71" s="483"/>
      <c r="BQ71" s="483"/>
      <c r="BR71" s="483"/>
      <c r="BS71" s="483"/>
      <c r="BT71" s="483"/>
      <c r="BU71" s="483"/>
      <c r="BV71" s="483"/>
      <c r="BW71" s="483"/>
      <c r="BX71" s="483"/>
      <c r="BY71" s="483"/>
      <c r="BZ71" s="483"/>
      <c r="CA71" s="483"/>
      <c r="CB71" s="483"/>
      <c r="CC71" s="483"/>
      <c r="CD71" s="483"/>
      <c r="CE71" s="483"/>
      <c r="CF71" s="483"/>
      <c r="CG71" s="483"/>
      <c r="CH71" s="483"/>
      <c r="CI71" s="483"/>
      <c r="CJ71" s="483"/>
      <c r="CK71" s="483"/>
      <c r="CL71" s="483"/>
      <c r="CM71" s="483"/>
    </row>
    <row r="72" spans="4:91" ht="18" customHeight="1" x14ac:dyDescent="0.15">
      <c r="D72" s="60"/>
      <c r="E72" s="48"/>
      <c r="F72" s="48"/>
      <c r="G72" s="48"/>
      <c r="H72" s="48"/>
      <c r="I72" s="48"/>
      <c r="J72" s="48"/>
      <c r="K72" s="62"/>
      <c r="L72" s="48"/>
      <c r="M72" s="48"/>
      <c r="N72" s="48"/>
      <c r="O72" s="48"/>
      <c r="P72" s="48"/>
      <c r="Q72" s="63"/>
      <c r="R72" s="62"/>
      <c r="S72" s="48"/>
      <c r="T72" s="48"/>
      <c r="U72" s="48"/>
      <c r="V72" s="48"/>
      <c r="W72" s="48"/>
      <c r="X72" s="63"/>
      <c r="Y72" s="62"/>
      <c r="Z72" s="48"/>
      <c r="AA72" s="48"/>
      <c r="AB72" s="48"/>
      <c r="AC72" s="48"/>
      <c r="AD72" s="48"/>
      <c r="AE72" s="63"/>
      <c r="AF72" s="62"/>
      <c r="AG72" s="48"/>
      <c r="AH72" s="48"/>
      <c r="AI72" s="48"/>
      <c r="AJ72" s="48"/>
      <c r="AK72" s="48"/>
      <c r="AL72" s="63"/>
      <c r="AM72" s="61"/>
      <c r="AQ72" s="483"/>
      <c r="AR72" s="483"/>
      <c r="AS72" s="483"/>
      <c r="AT72" s="483"/>
      <c r="AU72" s="483"/>
      <c r="AV72" s="483"/>
      <c r="AW72" s="483"/>
      <c r="AX72" s="483"/>
      <c r="AY72" s="483"/>
      <c r="AZ72" s="483"/>
      <c r="BA72" s="483"/>
      <c r="BB72" s="483"/>
      <c r="BC72" s="483"/>
      <c r="BD72" s="483"/>
      <c r="BE72" s="483"/>
      <c r="BF72" s="483"/>
      <c r="BG72" s="483"/>
      <c r="BH72" s="483"/>
      <c r="BI72" s="483"/>
      <c r="BJ72" s="483"/>
      <c r="BK72" s="483"/>
      <c r="BL72" s="483"/>
      <c r="BM72" s="483"/>
      <c r="BN72" s="483"/>
      <c r="BO72" s="483"/>
      <c r="BP72" s="483"/>
      <c r="BQ72" s="483"/>
      <c r="BR72" s="483"/>
      <c r="BS72" s="483"/>
      <c r="BT72" s="483"/>
      <c r="BU72" s="483"/>
      <c r="BV72" s="483"/>
      <c r="BW72" s="483"/>
      <c r="BX72" s="483"/>
      <c r="BY72" s="483"/>
      <c r="BZ72" s="483"/>
      <c r="CA72" s="483"/>
      <c r="CB72" s="483"/>
      <c r="CC72" s="483"/>
      <c r="CD72" s="483"/>
      <c r="CE72" s="483"/>
      <c r="CF72" s="483"/>
      <c r="CG72" s="483"/>
      <c r="CH72" s="483"/>
      <c r="CI72" s="483"/>
      <c r="CJ72" s="483"/>
      <c r="CK72" s="483"/>
      <c r="CL72" s="483"/>
      <c r="CM72" s="483"/>
    </row>
    <row r="73" spans="4:91" ht="18" customHeight="1" x14ac:dyDescent="0.15">
      <c r="D73" s="60"/>
      <c r="E73" s="48"/>
      <c r="F73" s="48"/>
      <c r="G73" s="48"/>
      <c r="H73" s="48"/>
      <c r="I73" s="48"/>
      <c r="J73" s="48"/>
      <c r="K73" s="438">
        <f>IF(入力用!$C$23="○",入力用!$D$23,"")</f>
        <v>0</v>
      </c>
      <c r="L73" s="455"/>
      <c r="M73" s="455"/>
      <c r="N73" s="455"/>
      <c r="O73" s="455"/>
      <c r="P73" s="455"/>
      <c r="Q73" s="439"/>
      <c r="R73" s="438">
        <f>IF(入力用!$C$24="○",入力用!$D$24,"")</f>
        <v>0</v>
      </c>
      <c r="S73" s="455"/>
      <c r="T73" s="455"/>
      <c r="U73" s="455"/>
      <c r="V73" s="455"/>
      <c r="W73" s="455"/>
      <c r="X73" s="439"/>
      <c r="Y73" s="438">
        <f>IF(入力用!$C$25="○",入力用!$D$25,"")</f>
        <v>0</v>
      </c>
      <c r="Z73" s="455"/>
      <c r="AA73" s="455"/>
      <c r="AB73" s="455"/>
      <c r="AC73" s="455"/>
      <c r="AD73" s="455"/>
      <c r="AE73" s="439"/>
      <c r="AF73" s="438" t="str">
        <f>IF(入力用!$C$26="○",入力用!$D$26,"")</f>
        <v/>
      </c>
      <c r="AG73" s="455"/>
      <c r="AH73" s="455"/>
      <c r="AI73" s="455"/>
      <c r="AJ73" s="455"/>
      <c r="AK73" s="455"/>
      <c r="AL73" s="439"/>
      <c r="AM73" s="61"/>
      <c r="AP73" s="55"/>
      <c r="AQ73" s="483"/>
      <c r="AR73" s="483"/>
      <c r="AS73" s="483"/>
      <c r="AT73" s="483"/>
      <c r="AU73" s="483"/>
      <c r="AV73" s="483"/>
      <c r="AW73" s="483"/>
      <c r="AX73" s="483"/>
      <c r="AY73" s="483"/>
      <c r="AZ73" s="483"/>
      <c r="BA73" s="483"/>
      <c r="BB73" s="483"/>
      <c r="BC73" s="483"/>
      <c r="BD73" s="483"/>
      <c r="BE73" s="483"/>
      <c r="BF73" s="483"/>
      <c r="BG73" s="483"/>
      <c r="BH73" s="483"/>
      <c r="BI73" s="483"/>
      <c r="BJ73" s="483"/>
      <c r="BK73" s="483"/>
      <c r="BL73" s="483"/>
      <c r="BM73" s="483"/>
      <c r="BN73" s="483"/>
      <c r="BO73" s="483"/>
      <c r="BP73" s="483"/>
      <c r="BQ73" s="483"/>
      <c r="BR73" s="483"/>
      <c r="BS73" s="483"/>
      <c r="BT73" s="483"/>
      <c r="BU73" s="483"/>
      <c r="BV73" s="483"/>
      <c r="BW73" s="483"/>
      <c r="BX73" s="483"/>
      <c r="BY73" s="483"/>
      <c r="BZ73" s="483"/>
      <c r="CA73" s="483"/>
      <c r="CB73" s="483"/>
      <c r="CC73" s="483"/>
      <c r="CD73" s="483"/>
      <c r="CE73" s="483"/>
      <c r="CF73" s="483"/>
      <c r="CG73" s="483"/>
      <c r="CH73" s="483"/>
      <c r="CI73" s="483"/>
      <c r="CJ73" s="483"/>
      <c r="CK73" s="483"/>
      <c r="CL73" s="483"/>
      <c r="CM73" s="483"/>
    </row>
    <row r="74" spans="4:91" s="108" customFormat="1" ht="18" customHeight="1" x14ac:dyDescent="0.15">
      <c r="D74" s="109"/>
      <c r="E74" s="110"/>
      <c r="F74" s="110"/>
      <c r="G74" s="110"/>
      <c r="H74" s="110"/>
      <c r="I74" s="110"/>
      <c r="J74" s="110"/>
      <c r="K74" s="473" t="str">
        <f>IF(入力用!$C$23="","","TEL "&amp;入力用!$Z$23)</f>
        <v xml:space="preserve">TEL </v>
      </c>
      <c r="L74" s="474"/>
      <c r="M74" s="474"/>
      <c r="N74" s="474"/>
      <c r="O74" s="474"/>
      <c r="P74" s="474"/>
      <c r="Q74" s="475"/>
      <c r="R74" s="473" t="str">
        <f>IF(入力用!$C$24="","","TEL "&amp;入力用!$Z$24)</f>
        <v xml:space="preserve">TEL </v>
      </c>
      <c r="S74" s="474"/>
      <c r="T74" s="474"/>
      <c r="U74" s="474"/>
      <c r="V74" s="474"/>
      <c r="W74" s="474"/>
      <c r="X74" s="475"/>
      <c r="Y74" s="473" t="str">
        <f>IF(入力用!$C$25="","","TEL "&amp;入力用!$Z$25)</f>
        <v xml:space="preserve">TEL </v>
      </c>
      <c r="Z74" s="474"/>
      <c r="AA74" s="474"/>
      <c r="AB74" s="474"/>
      <c r="AC74" s="474"/>
      <c r="AD74" s="474"/>
      <c r="AE74" s="475"/>
      <c r="AF74" s="470" t="str">
        <f>IF(入力用!$C$26="","","TEL "&amp;入力用!$Z$26)</f>
        <v/>
      </c>
      <c r="AG74" s="471"/>
      <c r="AH74" s="471"/>
      <c r="AI74" s="471"/>
      <c r="AJ74" s="471"/>
      <c r="AK74" s="471"/>
      <c r="AL74" s="472"/>
      <c r="AM74" s="111"/>
      <c r="AQ74" s="483"/>
      <c r="AR74" s="483"/>
      <c r="AS74" s="483"/>
      <c r="AT74" s="483"/>
      <c r="AU74" s="483"/>
      <c r="AV74" s="483"/>
      <c r="AW74" s="483"/>
      <c r="AX74" s="483"/>
      <c r="AY74" s="483"/>
      <c r="AZ74" s="483"/>
      <c r="BA74" s="483"/>
      <c r="BB74" s="483"/>
      <c r="BC74" s="483"/>
      <c r="BD74" s="483"/>
      <c r="BE74" s="483"/>
      <c r="BF74" s="483"/>
      <c r="BG74" s="483"/>
      <c r="BH74" s="483"/>
      <c r="BI74" s="483"/>
      <c r="BJ74" s="483"/>
      <c r="BK74" s="483"/>
      <c r="BL74" s="483"/>
      <c r="BM74" s="483"/>
      <c r="BN74" s="483"/>
      <c r="BO74" s="483"/>
      <c r="BP74" s="483"/>
      <c r="BQ74" s="483"/>
      <c r="BR74" s="483"/>
      <c r="BS74" s="483"/>
      <c r="BT74" s="483"/>
      <c r="BU74" s="483"/>
      <c r="BV74" s="483"/>
      <c r="BW74" s="483"/>
      <c r="BX74" s="483"/>
      <c r="BY74" s="483"/>
      <c r="BZ74" s="483"/>
      <c r="CA74" s="483"/>
      <c r="CB74" s="483"/>
      <c r="CC74" s="483"/>
      <c r="CD74" s="483"/>
      <c r="CE74" s="483"/>
      <c r="CF74" s="483"/>
      <c r="CG74" s="483"/>
      <c r="CH74" s="483"/>
      <c r="CI74" s="483"/>
      <c r="CJ74" s="483"/>
      <c r="CK74" s="483"/>
      <c r="CL74" s="483"/>
      <c r="CM74" s="483"/>
    </row>
    <row r="75" spans="4:91" ht="18" customHeight="1" x14ac:dyDescent="0.15">
      <c r="D75" s="60" t="s">
        <v>524</v>
      </c>
      <c r="E75" s="48"/>
      <c r="F75" s="48"/>
      <c r="G75" s="48"/>
      <c r="H75" s="48"/>
      <c r="I75" s="48"/>
      <c r="J75" s="48"/>
      <c r="K75" s="473" t="str">
        <f>IF(入力用!$C$23="","","FAX "&amp;入力用!$AA$23)</f>
        <v xml:space="preserve">FAX </v>
      </c>
      <c r="L75" s="474"/>
      <c r="M75" s="474"/>
      <c r="N75" s="474"/>
      <c r="O75" s="474"/>
      <c r="P75" s="474"/>
      <c r="Q75" s="475"/>
      <c r="R75" s="473" t="str">
        <f>IF(入力用!$C$24="","","FAX "&amp;入力用!$AA$24)</f>
        <v xml:space="preserve">FAX </v>
      </c>
      <c r="S75" s="474"/>
      <c r="T75" s="474"/>
      <c r="U75" s="474"/>
      <c r="V75" s="474"/>
      <c r="W75" s="474"/>
      <c r="X75" s="475"/>
      <c r="Y75" s="473" t="str">
        <f>IF(入力用!$C$25="","","FAX "&amp;入力用!$AA$25)</f>
        <v xml:space="preserve">FAX </v>
      </c>
      <c r="Z75" s="474"/>
      <c r="AA75" s="474"/>
      <c r="AB75" s="474"/>
      <c r="AC75" s="474"/>
      <c r="AD75" s="474"/>
      <c r="AE75" s="475"/>
      <c r="AF75" s="470" t="str">
        <f>IF(入力用!$C$26="","","FAX "&amp;入力用!$AA$26)</f>
        <v/>
      </c>
      <c r="AG75" s="471"/>
      <c r="AH75" s="471"/>
      <c r="AI75" s="471"/>
      <c r="AJ75" s="471"/>
      <c r="AK75" s="471"/>
      <c r="AL75" s="472"/>
      <c r="AM75" s="61"/>
      <c r="AP75" s="55"/>
      <c r="AQ75" s="483"/>
      <c r="AR75" s="483"/>
      <c r="AS75" s="483"/>
      <c r="AT75" s="483"/>
      <c r="AU75" s="483"/>
      <c r="AV75" s="483"/>
      <c r="AW75" s="483"/>
      <c r="AX75" s="483"/>
      <c r="AY75" s="483"/>
      <c r="AZ75" s="483"/>
      <c r="BA75" s="483"/>
      <c r="BB75" s="483"/>
      <c r="BC75" s="483"/>
      <c r="BD75" s="483"/>
      <c r="BE75" s="483"/>
      <c r="BF75" s="483"/>
      <c r="BG75" s="483"/>
      <c r="BH75" s="483"/>
      <c r="BI75" s="483"/>
      <c r="BJ75" s="483"/>
      <c r="BK75" s="483"/>
      <c r="BL75" s="483"/>
      <c r="BM75" s="483"/>
      <c r="BN75" s="483"/>
      <c r="BO75" s="483"/>
      <c r="BP75" s="483"/>
      <c r="BQ75" s="483"/>
      <c r="BR75" s="483"/>
      <c r="BS75" s="483"/>
      <c r="BT75" s="483"/>
      <c r="BU75" s="483"/>
      <c r="BV75" s="483"/>
      <c r="BW75" s="483"/>
      <c r="BX75" s="483"/>
      <c r="BY75" s="483"/>
      <c r="BZ75" s="483"/>
      <c r="CA75" s="483"/>
      <c r="CB75" s="483"/>
      <c r="CC75" s="483"/>
      <c r="CD75" s="483"/>
      <c r="CE75" s="483"/>
      <c r="CF75" s="483"/>
      <c r="CG75" s="483"/>
      <c r="CH75" s="483"/>
      <c r="CI75" s="483"/>
      <c r="CJ75" s="483"/>
      <c r="CK75" s="483"/>
      <c r="CL75" s="483"/>
      <c r="CM75" s="483"/>
    </row>
    <row r="76" spans="4:91" ht="18" customHeight="1" x14ac:dyDescent="0.15">
      <c r="D76" s="60"/>
      <c r="E76" s="67" t="s">
        <v>525</v>
      </c>
      <c r="F76" s="48"/>
      <c r="G76" s="48"/>
      <c r="H76" s="48"/>
      <c r="I76" s="48"/>
      <c r="J76" s="48"/>
      <c r="K76" s="438">
        <f>IF(入力用!$C$23="","",入力用!$V$23)</f>
        <v>0</v>
      </c>
      <c r="L76" s="455"/>
      <c r="M76" s="455"/>
      <c r="N76" s="455"/>
      <c r="O76" s="455"/>
      <c r="P76" s="455"/>
      <c r="Q76" s="439"/>
      <c r="R76" s="438">
        <f>IF(入力用!$C$24="","",入力用!$V$24)</f>
        <v>0</v>
      </c>
      <c r="S76" s="455"/>
      <c r="T76" s="455"/>
      <c r="U76" s="455"/>
      <c r="V76" s="455"/>
      <c r="W76" s="455"/>
      <c r="X76" s="439"/>
      <c r="Y76" s="438">
        <f>IF(入力用!$C$25="","",入力用!$V$25)</f>
        <v>0</v>
      </c>
      <c r="Z76" s="455"/>
      <c r="AA76" s="455"/>
      <c r="AB76" s="455"/>
      <c r="AC76" s="455"/>
      <c r="AD76" s="455"/>
      <c r="AE76" s="439"/>
      <c r="AF76" s="438" t="str">
        <f>IF(入力用!$C$26="","",入力用!$V$26)</f>
        <v/>
      </c>
      <c r="AG76" s="455"/>
      <c r="AH76" s="455"/>
      <c r="AI76" s="455"/>
      <c r="AJ76" s="455"/>
      <c r="AK76" s="455"/>
      <c r="AL76" s="439"/>
      <c r="AM76" s="61"/>
      <c r="AP76" s="55"/>
      <c r="AQ76" s="483"/>
      <c r="AR76" s="483"/>
      <c r="AS76" s="483"/>
      <c r="AT76" s="483"/>
      <c r="AU76" s="483"/>
      <c r="AV76" s="483"/>
      <c r="AW76" s="483"/>
      <c r="AX76" s="483"/>
      <c r="AY76" s="483"/>
      <c r="AZ76" s="483"/>
      <c r="BA76" s="483"/>
      <c r="BB76" s="483"/>
      <c r="BC76" s="483"/>
      <c r="BD76" s="483"/>
      <c r="BE76" s="483"/>
      <c r="BF76" s="483"/>
      <c r="BG76" s="483"/>
      <c r="BH76" s="483"/>
      <c r="BI76" s="483"/>
      <c r="BJ76" s="483"/>
      <c r="BK76" s="483"/>
      <c r="BL76" s="483"/>
      <c r="BM76" s="483"/>
      <c r="BN76" s="483"/>
      <c r="BO76" s="483"/>
      <c r="BP76" s="483"/>
      <c r="BQ76" s="483"/>
      <c r="BR76" s="483"/>
      <c r="BS76" s="483"/>
      <c r="BT76" s="483"/>
      <c r="BU76" s="483"/>
      <c r="BV76" s="483"/>
      <c r="BW76" s="483"/>
      <c r="BX76" s="483"/>
      <c r="BY76" s="483"/>
      <c r="BZ76" s="483"/>
      <c r="CA76" s="483"/>
      <c r="CB76" s="483"/>
      <c r="CC76" s="483"/>
      <c r="CD76" s="483"/>
      <c r="CE76" s="483"/>
      <c r="CF76" s="483"/>
      <c r="CG76" s="483"/>
      <c r="CH76" s="483"/>
      <c r="CI76" s="483"/>
      <c r="CJ76" s="483"/>
      <c r="CK76" s="483"/>
      <c r="CL76" s="483"/>
      <c r="CM76" s="483"/>
    </row>
    <row r="77" spans="4:91" ht="18" customHeight="1" x14ac:dyDescent="0.15">
      <c r="D77" s="60"/>
      <c r="E77" s="67" t="s">
        <v>526</v>
      </c>
      <c r="F77" s="48"/>
      <c r="G77" s="48"/>
      <c r="H77" s="48"/>
      <c r="I77" s="48"/>
      <c r="J77" s="48"/>
      <c r="K77" s="438">
        <f>IF(入力用!$C$23="","",入力用!$X$23)</f>
        <v>0</v>
      </c>
      <c r="L77" s="455"/>
      <c r="M77" s="455"/>
      <c r="N77" s="455"/>
      <c r="O77" s="455"/>
      <c r="P77" s="455"/>
      <c r="Q77" s="439"/>
      <c r="R77" s="438">
        <f>IF(入力用!$C$24="","",入力用!$X$24)</f>
        <v>0</v>
      </c>
      <c r="S77" s="455"/>
      <c r="T77" s="455"/>
      <c r="U77" s="455"/>
      <c r="V77" s="455"/>
      <c r="W77" s="455"/>
      <c r="X77" s="439"/>
      <c r="Y77" s="438">
        <f>IF(入力用!$C$25="","",入力用!$X$25)</f>
        <v>0</v>
      </c>
      <c r="Z77" s="455"/>
      <c r="AA77" s="455"/>
      <c r="AB77" s="455"/>
      <c r="AC77" s="455"/>
      <c r="AD77" s="455"/>
      <c r="AE77" s="439"/>
      <c r="AF77" s="438" t="str">
        <f>IF(入力用!$C$26="","",入力用!$X$26)</f>
        <v/>
      </c>
      <c r="AG77" s="455"/>
      <c r="AH77" s="455"/>
      <c r="AI77" s="455"/>
      <c r="AJ77" s="455"/>
      <c r="AK77" s="455"/>
      <c r="AL77" s="439"/>
      <c r="AM77" s="61"/>
      <c r="AP77" s="55"/>
      <c r="AQ77" s="483"/>
      <c r="AR77" s="483"/>
      <c r="AS77" s="483"/>
      <c r="AT77" s="483"/>
      <c r="AU77" s="483"/>
      <c r="AV77" s="483"/>
      <c r="AW77" s="483"/>
      <c r="AX77" s="483"/>
      <c r="AY77" s="483"/>
      <c r="AZ77" s="483"/>
      <c r="BA77" s="483"/>
      <c r="BB77" s="483"/>
      <c r="BC77" s="483"/>
      <c r="BD77" s="483"/>
      <c r="BE77" s="483"/>
      <c r="BF77" s="483"/>
      <c r="BG77" s="483"/>
      <c r="BH77" s="483"/>
      <c r="BI77" s="483"/>
      <c r="BJ77" s="483"/>
      <c r="BK77" s="483"/>
      <c r="BL77" s="483"/>
      <c r="BM77" s="483"/>
      <c r="BN77" s="483"/>
      <c r="BO77" s="483"/>
      <c r="BP77" s="483"/>
      <c r="BQ77" s="483"/>
      <c r="BR77" s="483"/>
      <c r="BS77" s="483"/>
      <c r="BT77" s="483"/>
      <c r="BU77" s="483"/>
      <c r="BV77" s="483"/>
      <c r="BW77" s="483"/>
      <c r="BX77" s="483"/>
      <c r="BY77" s="483"/>
      <c r="BZ77" s="483"/>
      <c r="CA77" s="483"/>
      <c r="CB77" s="483"/>
      <c r="CC77" s="483"/>
      <c r="CD77" s="483"/>
      <c r="CE77" s="483"/>
      <c r="CF77" s="483"/>
      <c r="CG77" s="483"/>
      <c r="CH77" s="483"/>
      <c r="CI77" s="483"/>
      <c r="CJ77" s="483"/>
      <c r="CK77" s="483"/>
      <c r="CL77" s="483"/>
      <c r="CM77" s="483"/>
    </row>
    <row r="78" spans="4:91" ht="18" customHeight="1" x14ac:dyDescent="0.15">
      <c r="D78" s="60"/>
      <c r="E78" s="67" t="s">
        <v>527</v>
      </c>
      <c r="F78" s="48"/>
      <c r="G78" s="48"/>
      <c r="H78" s="48"/>
      <c r="I78" s="48"/>
      <c r="J78" s="48"/>
      <c r="K78" s="438">
        <f>IF(入力用!$C$23="","",入力用!$Y$23)</f>
        <v>0</v>
      </c>
      <c r="L78" s="455"/>
      <c r="M78" s="455"/>
      <c r="N78" s="455"/>
      <c r="O78" s="455"/>
      <c r="P78" s="455"/>
      <c r="Q78" s="439"/>
      <c r="R78" s="438">
        <f>IF(入力用!$C$24="","",入力用!$Y$24)</f>
        <v>0</v>
      </c>
      <c r="S78" s="455"/>
      <c r="T78" s="455"/>
      <c r="U78" s="455"/>
      <c r="V78" s="455"/>
      <c r="W78" s="455"/>
      <c r="X78" s="439"/>
      <c r="Y78" s="438">
        <f>IF(入力用!$C$25="","",入力用!$Y$25)</f>
        <v>0</v>
      </c>
      <c r="Z78" s="455"/>
      <c r="AA78" s="455"/>
      <c r="AB78" s="455"/>
      <c r="AC78" s="455"/>
      <c r="AD78" s="455"/>
      <c r="AE78" s="439"/>
      <c r="AF78" s="438" t="str">
        <f>IF(入力用!$C$26="","",入力用!$Y$26)</f>
        <v/>
      </c>
      <c r="AG78" s="455"/>
      <c r="AH78" s="455"/>
      <c r="AI78" s="455"/>
      <c r="AJ78" s="455"/>
      <c r="AK78" s="455"/>
      <c r="AL78" s="439"/>
      <c r="AM78" s="61"/>
      <c r="AP78" s="55"/>
      <c r="AQ78" s="483"/>
      <c r="AR78" s="483"/>
      <c r="AS78" s="483"/>
      <c r="AT78" s="483"/>
      <c r="AU78" s="483"/>
      <c r="AV78" s="483"/>
      <c r="AW78" s="483"/>
      <c r="AX78" s="483"/>
      <c r="AY78" s="483"/>
      <c r="AZ78" s="483"/>
      <c r="BA78" s="483"/>
      <c r="BB78" s="483"/>
      <c r="BC78" s="483"/>
      <c r="BD78" s="483"/>
      <c r="BE78" s="483"/>
      <c r="BF78" s="483"/>
      <c r="BG78" s="483"/>
      <c r="BH78" s="483"/>
      <c r="BI78" s="483"/>
      <c r="BJ78" s="483"/>
      <c r="BK78" s="483"/>
      <c r="BL78" s="483"/>
      <c r="BM78" s="483"/>
      <c r="BN78" s="483"/>
      <c r="BO78" s="483"/>
      <c r="BP78" s="483"/>
      <c r="BQ78" s="483"/>
      <c r="BR78" s="483"/>
      <c r="BS78" s="483"/>
      <c r="BT78" s="483"/>
      <c r="BU78" s="483"/>
      <c r="BV78" s="483"/>
      <c r="BW78" s="483"/>
      <c r="BX78" s="483"/>
      <c r="BY78" s="483"/>
      <c r="BZ78" s="483"/>
      <c r="CA78" s="483"/>
      <c r="CB78" s="483"/>
      <c r="CC78" s="483"/>
      <c r="CD78" s="483"/>
      <c r="CE78" s="483"/>
      <c r="CF78" s="483"/>
      <c r="CG78" s="483"/>
      <c r="CH78" s="483"/>
      <c r="CI78" s="483"/>
      <c r="CJ78" s="483"/>
      <c r="CK78" s="483"/>
      <c r="CL78" s="483"/>
      <c r="CM78" s="483"/>
    </row>
    <row r="79" spans="4:91" ht="9.6" customHeight="1" x14ac:dyDescent="0.15">
      <c r="D79" s="60"/>
      <c r="E79" s="48"/>
      <c r="F79" s="48"/>
      <c r="G79" s="48"/>
      <c r="H79" s="48"/>
      <c r="I79" s="48"/>
      <c r="J79" s="48"/>
      <c r="K79" s="64"/>
      <c r="L79" s="46"/>
      <c r="M79" s="46"/>
      <c r="N79" s="46"/>
      <c r="O79" s="46"/>
      <c r="P79" s="46"/>
      <c r="Q79" s="51"/>
      <c r="R79" s="64"/>
      <c r="S79" s="46"/>
      <c r="T79" s="46"/>
      <c r="U79" s="46"/>
      <c r="V79" s="46"/>
      <c r="W79" s="46"/>
      <c r="X79" s="51"/>
      <c r="Y79" s="64"/>
      <c r="Z79" s="46"/>
      <c r="AA79" s="46"/>
      <c r="AB79" s="46"/>
      <c r="AC79" s="46"/>
      <c r="AD79" s="46"/>
      <c r="AE79" s="51"/>
      <c r="AF79" s="64"/>
      <c r="AG79" s="46"/>
      <c r="AH79" s="46"/>
      <c r="AI79" s="46"/>
      <c r="AJ79" s="46"/>
      <c r="AK79" s="46"/>
      <c r="AL79" s="51"/>
      <c r="AM79" s="61"/>
      <c r="AQ79" s="483"/>
      <c r="AR79" s="483"/>
      <c r="AS79" s="483"/>
      <c r="AT79" s="483"/>
      <c r="AU79" s="483"/>
      <c r="AV79" s="483"/>
      <c r="AW79" s="483"/>
      <c r="AX79" s="483"/>
      <c r="AY79" s="483"/>
      <c r="AZ79" s="483"/>
      <c r="BA79" s="483"/>
      <c r="BB79" s="483"/>
      <c r="BC79" s="483"/>
      <c r="BD79" s="483"/>
      <c r="BE79" s="483"/>
      <c r="BF79" s="483"/>
      <c r="BG79" s="483"/>
      <c r="BH79" s="483"/>
      <c r="BI79" s="483"/>
      <c r="BJ79" s="483"/>
      <c r="BK79" s="483"/>
      <c r="BL79" s="483"/>
      <c r="BM79" s="483"/>
      <c r="BN79" s="483"/>
      <c r="BO79" s="483"/>
      <c r="BP79" s="483"/>
      <c r="BQ79" s="483"/>
      <c r="BR79" s="483"/>
      <c r="BS79" s="483"/>
      <c r="BT79" s="483"/>
      <c r="BU79" s="483"/>
      <c r="BV79" s="483"/>
      <c r="BW79" s="483"/>
      <c r="BX79" s="483"/>
      <c r="BY79" s="483"/>
      <c r="BZ79" s="483"/>
      <c r="CA79" s="483"/>
      <c r="CB79" s="483"/>
      <c r="CC79" s="483"/>
      <c r="CD79" s="483"/>
      <c r="CE79" s="483"/>
      <c r="CF79" s="483"/>
      <c r="CG79" s="483"/>
      <c r="CH79" s="483"/>
      <c r="CI79" s="483"/>
      <c r="CJ79" s="483"/>
      <c r="CK79" s="483"/>
      <c r="CL79" s="483"/>
      <c r="CM79" s="483"/>
    </row>
    <row r="80" spans="4:91" ht="6.6" customHeight="1" thickBot="1" x14ac:dyDescent="0.2">
      <c r="D80" s="65"/>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66"/>
      <c r="AQ80" s="483"/>
      <c r="AR80" s="483"/>
      <c r="AS80" s="483"/>
      <c r="AT80" s="483"/>
      <c r="AU80" s="483"/>
      <c r="AV80" s="483"/>
      <c r="AW80" s="483"/>
      <c r="AX80" s="483"/>
      <c r="AY80" s="483"/>
      <c r="AZ80" s="483"/>
      <c r="BA80" s="483"/>
      <c r="BB80" s="483"/>
      <c r="BC80" s="483"/>
      <c r="BD80" s="483"/>
      <c r="BE80" s="483"/>
      <c r="BF80" s="483"/>
      <c r="BG80" s="483"/>
      <c r="BH80" s="483"/>
      <c r="BI80" s="483"/>
      <c r="BJ80" s="483"/>
      <c r="BK80" s="483"/>
      <c r="BL80" s="483"/>
      <c r="BM80" s="483"/>
      <c r="BN80" s="483"/>
      <c r="BO80" s="483"/>
      <c r="BP80" s="483"/>
      <c r="BQ80" s="483"/>
      <c r="BR80" s="483"/>
      <c r="BS80" s="483"/>
      <c r="BT80" s="483"/>
      <c r="BU80" s="483"/>
      <c r="BV80" s="483"/>
      <c r="BW80" s="483"/>
      <c r="BX80" s="483"/>
      <c r="BY80" s="483"/>
      <c r="BZ80" s="483"/>
      <c r="CA80" s="483"/>
      <c r="CB80" s="483"/>
      <c r="CC80" s="483"/>
      <c r="CD80" s="483"/>
      <c r="CE80" s="483"/>
      <c r="CF80" s="483"/>
      <c r="CG80" s="483"/>
      <c r="CH80" s="483"/>
      <c r="CI80" s="483"/>
      <c r="CJ80" s="483"/>
      <c r="CK80" s="483"/>
      <c r="CL80" s="483"/>
      <c r="CM80" s="483"/>
    </row>
    <row r="81" spans="3:91" x14ac:dyDescent="0.15">
      <c r="AQ81" s="483"/>
      <c r="AR81" s="483"/>
      <c r="AS81" s="483"/>
      <c r="AT81" s="483"/>
      <c r="AU81" s="483"/>
      <c r="AV81" s="483"/>
      <c r="AW81" s="483"/>
      <c r="AX81" s="483"/>
      <c r="AY81" s="483"/>
      <c r="AZ81" s="483"/>
      <c r="BA81" s="483"/>
      <c r="BB81" s="483"/>
      <c r="BC81" s="483"/>
      <c r="BD81" s="483"/>
      <c r="BE81" s="483"/>
      <c r="BF81" s="483"/>
      <c r="BG81" s="483"/>
      <c r="BH81" s="483"/>
      <c r="BI81" s="483"/>
      <c r="BJ81" s="483"/>
      <c r="BK81" s="483"/>
      <c r="BL81" s="483"/>
      <c r="BM81" s="483"/>
      <c r="BN81" s="483"/>
      <c r="BO81" s="483"/>
      <c r="BP81" s="483"/>
      <c r="BQ81" s="483"/>
      <c r="BR81" s="483"/>
      <c r="BS81" s="483"/>
      <c r="BT81" s="483"/>
      <c r="BU81" s="483"/>
      <c r="BV81" s="483"/>
      <c r="BW81" s="483"/>
      <c r="BX81" s="483"/>
      <c r="BY81" s="483"/>
      <c r="BZ81" s="483"/>
      <c r="CA81" s="483"/>
      <c r="CB81" s="483"/>
      <c r="CC81" s="483"/>
      <c r="CD81" s="483"/>
      <c r="CE81" s="483"/>
      <c r="CF81" s="483"/>
      <c r="CG81" s="483"/>
      <c r="CH81" s="483"/>
      <c r="CI81" s="483"/>
      <c r="CJ81" s="483"/>
      <c r="CK81" s="483"/>
      <c r="CL81" s="483"/>
      <c r="CM81" s="483"/>
    </row>
    <row r="82" spans="3:91" s="108" customFormat="1" ht="18.75" hidden="1" customHeight="1" x14ac:dyDescent="0.15">
      <c r="C82" s="108" t="s">
        <v>523</v>
      </c>
      <c r="AN82" s="112" t="s">
        <v>528</v>
      </c>
      <c r="AO82" s="112"/>
      <c r="AQ82" s="481" t="s">
        <v>427</v>
      </c>
      <c r="AR82" s="481"/>
      <c r="AS82" s="481"/>
      <c r="AT82" s="481"/>
      <c r="AU82" s="481"/>
      <c r="AV82" s="481"/>
      <c r="AW82" s="481"/>
      <c r="AX82" s="481"/>
      <c r="AY82" s="481"/>
      <c r="AZ82" s="481"/>
      <c r="BA82" s="481"/>
      <c r="BB82" s="481"/>
      <c r="BC82" s="481"/>
      <c r="BD82" s="481"/>
      <c r="BE82" s="481"/>
      <c r="BF82" s="481"/>
      <c r="BG82" s="481"/>
      <c r="BH82" s="481"/>
      <c r="BI82" s="481"/>
      <c r="BJ82" s="481"/>
      <c r="BK82" s="481"/>
      <c r="BL82" s="481"/>
      <c r="BM82" s="481"/>
      <c r="BN82" s="481"/>
      <c r="BO82" s="481"/>
      <c r="BP82" s="481"/>
      <c r="BQ82" s="481"/>
      <c r="BR82" s="481"/>
      <c r="BS82" s="481"/>
      <c r="BT82" s="481"/>
      <c r="BU82" s="481"/>
      <c r="BV82" s="481"/>
      <c r="BW82" s="481"/>
      <c r="BX82" s="481"/>
      <c r="BY82" s="481"/>
      <c r="BZ82" s="481"/>
      <c r="CA82" s="481"/>
      <c r="CB82" s="481"/>
      <c r="CC82" s="481"/>
      <c r="CD82" s="481"/>
      <c r="CE82" s="481"/>
      <c r="CF82" s="481"/>
      <c r="CG82" s="481"/>
      <c r="CH82" s="481"/>
      <c r="CI82" s="481"/>
      <c r="CJ82" s="481"/>
      <c r="CK82" s="481"/>
      <c r="CL82" s="481"/>
      <c r="CM82" s="481"/>
    </row>
    <row r="83" spans="3:91" ht="18.75" hidden="1" customHeight="1" x14ac:dyDescent="0.15">
      <c r="AQ83" s="481"/>
      <c r="AR83" s="481"/>
      <c r="AS83" s="481"/>
      <c r="AT83" s="481"/>
      <c r="AU83" s="481"/>
      <c r="AV83" s="481"/>
      <c r="AW83" s="481"/>
      <c r="AX83" s="481"/>
      <c r="AY83" s="481"/>
      <c r="AZ83" s="481"/>
      <c r="BA83" s="481"/>
      <c r="BB83" s="481"/>
      <c r="BC83" s="481"/>
      <c r="BD83" s="481"/>
      <c r="BE83" s="481"/>
      <c r="BF83" s="481"/>
      <c r="BG83" s="481"/>
      <c r="BH83" s="481"/>
      <c r="BI83" s="481"/>
      <c r="BJ83" s="481"/>
      <c r="BK83" s="481"/>
      <c r="BL83" s="481"/>
      <c r="BM83" s="481"/>
      <c r="BN83" s="481"/>
      <c r="BO83" s="481"/>
      <c r="BP83" s="481"/>
      <c r="BQ83" s="481"/>
      <c r="BR83" s="481"/>
      <c r="BS83" s="481"/>
      <c r="BT83" s="481"/>
      <c r="BU83" s="481"/>
      <c r="BV83" s="481"/>
      <c r="BW83" s="481"/>
      <c r="BX83" s="481"/>
      <c r="BY83" s="481"/>
      <c r="BZ83" s="481"/>
      <c r="CA83" s="481"/>
      <c r="CB83" s="481"/>
      <c r="CC83" s="481"/>
      <c r="CD83" s="481"/>
      <c r="CE83" s="481"/>
      <c r="CF83" s="481"/>
      <c r="CG83" s="481"/>
      <c r="CH83" s="481"/>
      <c r="CI83" s="481"/>
      <c r="CJ83" s="481"/>
      <c r="CK83" s="481"/>
      <c r="CL83" s="481"/>
      <c r="CM83" s="481"/>
    </row>
    <row r="84" spans="3:91" ht="18.75" hidden="1" customHeight="1" x14ac:dyDescent="0.15">
      <c r="C84" s="480" t="s">
        <v>542</v>
      </c>
      <c r="D84" s="480"/>
      <c r="E84" s="480"/>
      <c r="F84" s="480"/>
      <c r="G84" s="480"/>
      <c r="H84" s="480"/>
      <c r="I84" s="480"/>
      <c r="J84" s="480"/>
      <c r="K84" s="480"/>
      <c r="L84" s="480"/>
      <c r="M84" s="480"/>
      <c r="N84" s="480"/>
      <c r="O84" s="480"/>
      <c r="P84" s="480"/>
      <c r="Q84" s="480"/>
      <c r="R84" s="480"/>
      <c r="S84" s="480"/>
      <c r="T84" s="480"/>
      <c r="U84" s="480"/>
      <c r="V84" s="480"/>
      <c r="W84" s="480"/>
      <c r="X84" s="480"/>
      <c r="Y84" s="480"/>
      <c r="Z84" s="480"/>
      <c r="AA84" s="480"/>
      <c r="AB84" s="480"/>
      <c r="AC84" s="480"/>
      <c r="AD84" s="480"/>
      <c r="AE84" s="480"/>
      <c r="AF84" s="480"/>
      <c r="AG84" s="480"/>
      <c r="AH84" s="480"/>
      <c r="AI84" s="480"/>
      <c r="AJ84" s="480"/>
      <c r="AK84" s="480"/>
      <c r="AL84" s="480"/>
      <c r="AM84" s="480"/>
      <c r="AN84" s="480"/>
      <c r="AO84" s="73"/>
      <c r="AQ84" s="481"/>
      <c r="AR84" s="481"/>
      <c r="AS84" s="481"/>
      <c r="AT84" s="481"/>
      <c r="AU84" s="481"/>
      <c r="AV84" s="481"/>
      <c r="AW84" s="481"/>
      <c r="AX84" s="481"/>
      <c r="AY84" s="481"/>
      <c r="AZ84" s="481"/>
      <c r="BA84" s="481"/>
      <c r="BB84" s="481"/>
      <c r="BC84" s="481"/>
      <c r="BD84" s="481"/>
      <c r="BE84" s="481"/>
      <c r="BF84" s="481"/>
      <c r="BG84" s="481"/>
      <c r="BH84" s="481"/>
      <c r="BI84" s="481"/>
      <c r="BJ84" s="481"/>
      <c r="BK84" s="481"/>
      <c r="BL84" s="481"/>
      <c r="BM84" s="481"/>
      <c r="BN84" s="481"/>
      <c r="BO84" s="481"/>
      <c r="BP84" s="481"/>
      <c r="BQ84" s="481"/>
      <c r="BR84" s="481"/>
      <c r="BS84" s="481"/>
      <c r="BT84" s="481"/>
      <c r="BU84" s="481"/>
      <c r="BV84" s="481"/>
      <c r="BW84" s="481"/>
      <c r="BX84" s="481"/>
      <c r="BY84" s="481"/>
      <c r="BZ84" s="481"/>
      <c r="CA84" s="481"/>
      <c r="CB84" s="481"/>
      <c r="CC84" s="481"/>
      <c r="CD84" s="481"/>
      <c r="CE84" s="481"/>
      <c r="CF84" s="481"/>
      <c r="CG84" s="481"/>
      <c r="CH84" s="481"/>
      <c r="CI84" s="481"/>
      <c r="CJ84" s="481"/>
      <c r="CK84" s="481"/>
      <c r="CL84" s="481"/>
      <c r="CM84" s="481"/>
    </row>
    <row r="85" spans="3:91" ht="18.75" hidden="1" customHeight="1" thickBot="1" x14ac:dyDescent="0.2">
      <c r="AQ85" s="481"/>
      <c r="AR85" s="481"/>
      <c r="AS85" s="481"/>
      <c r="AT85" s="481"/>
      <c r="AU85" s="481"/>
      <c r="AV85" s="481"/>
      <c r="AW85" s="481"/>
      <c r="AX85" s="481"/>
      <c r="AY85" s="481"/>
      <c r="AZ85" s="481"/>
      <c r="BA85" s="481"/>
      <c r="BB85" s="481"/>
      <c r="BC85" s="481"/>
      <c r="BD85" s="481"/>
      <c r="BE85" s="481"/>
      <c r="BF85" s="481"/>
      <c r="BG85" s="481"/>
      <c r="BH85" s="481"/>
      <c r="BI85" s="481"/>
      <c r="BJ85" s="481"/>
      <c r="BK85" s="481"/>
      <c r="BL85" s="481"/>
      <c r="BM85" s="481"/>
      <c r="BN85" s="481"/>
      <c r="BO85" s="481"/>
      <c r="BP85" s="481"/>
      <c r="BQ85" s="481"/>
      <c r="BR85" s="481"/>
      <c r="BS85" s="481"/>
      <c r="BT85" s="481"/>
      <c r="BU85" s="481"/>
      <c r="BV85" s="481"/>
      <c r="BW85" s="481"/>
      <c r="BX85" s="481"/>
      <c r="BY85" s="481"/>
      <c r="BZ85" s="481"/>
      <c r="CA85" s="481"/>
      <c r="CB85" s="481"/>
      <c r="CC85" s="481"/>
      <c r="CD85" s="481"/>
      <c r="CE85" s="481"/>
      <c r="CF85" s="481"/>
      <c r="CG85" s="481"/>
      <c r="CH85" s="481"/>
      <c r="CI85" s="481"/>
      <c r="CJ85" s="481"/>
      <c r="CK85" s="481"/>
      <c r="CL85" s="481"/>
      <c r="CM85" s="481"/>
    </row>
    <row r="86" spans="3:91" ht="26.25" hidden="1" customHeight="1" x14ac:dyDescent="0.15">
      <c r="D86" s="465" t="s">
        <v>543</v>
      </c>
      <c r="E86" s="466"/>
      <c r="F86" s="466"/>
      <c r="G86" s="466"/>
      <c r="H86" s="466"/>
      <c r="I86" s="466"/>
      <c r="J86" s="466"/>
      <c r="K86" s="466"/>
      <c r="L86" s="466"/>
      <c r="M86" s="466"/>
      <c r="N86" s="466"/>
      <c r="O86" s="466"/>
      <c r="P86" s="466"/>
      <c r="Q86" s="466"/>
      <c r="R86" s="466"/>
      <c r="S86" s="466"/>
      <c r="T86" s="466"/>
      <c r="U86" s="466"/>
      <c r="V86" s="466"/>
      <c r="W86" s="466"/>
      <c r="X86" s="466"/>
      <c r="Y86" s="466"/>
      <c r="Z86" s="466"/>
      <c r="AA86" s="466"/>
      <c r="AB86" s="466"/>
      <c r="AC86" s="466"/>
      <c r="AD86" s="466"/>
      <c r="AE86" s="466"/>
      <c r="AF86" s="466"/>
      <c r="AG86" s="466"/>
      <c r="AH86" s="466"/>
      <c r="AI86" s="466"/>
      <c r="AJ86" s="466"/>
      <c r="AK86" s="466"/>
      <c r="AL86" s="466"/>
      <c r="AM86" s="467"/>
      <c r="AQ86" s="481"/>
      <c r="AR86" s="481"/>
      <c r="AS86" s="481"/>
      <c r="AT86" s="481"/>
      <c r="AU86" s="481"/>
      <c r="AV86" s="481"/>
      <c r="AW86" s="481"/>
      <c r="AX86" s="481"/>
      <c r="AY86" s="481"/>
      <c r="AZ86" s="481"/>
      <c r="BA86" s="481"/>
      <c r="BB86" s="481"/>
      <c r="BC86" s="481"/>
      <c r="BD86" s="481"/>
      <c r="BE86" s="481"/>
      <c r="BF86" s="481"/>
      <c r="BG86" s="481"/>
      <c r="BH86" s="481"/>
      <c r="BI86" s="481"/>
      <c r="BJ86" s="481"/>
      <c r="BK86" s="481"/>
      <c r="BL86" s="481"/>
      <c r="BM86" s="481"/>
      <c r="BN86" s="481"/>
      <c r="BO86" s="481"/>
      <c r="BP86" s="481"/>
      <c r="BQ86" s="481"/>
      <c r="BR86" s="481"/>
      <c r="BS86" s="481"/>
      <c r="BT86" s="481"/>
      <c r="BU86" s="481"/>
      <c r="BV86" s="481"/>
      <c r="BW86" s="481"/>
      <c r="BX86" s="481"/>
      <c r="BY86" s="481"/>
      <c r="BZ86" s="481"/>
      <c r="CA86" s="481"/>
      <c r="CB86" s="481"/>
      <c r="CC86" s="481"/>
      <c r="CD86" s="481"/>
      <c r="CE86" s="481"/>
      <c r="CF86" s="481"/>
      <c r="CG86" s="481"/>
      <c r="CH86" s="481"/>
      <c r="CI86" s="481"/>
      <c r="CJ86" s="481"/>
      <c r="CK86" s="481"/>
      <c r="CL86" s="481"/>
      <c r="CM86" s="481"/>
    </row>
    <row r="87" spans="3:91" ht="18.75" hidden="1" customHeight="1" x14ac:dyDescent="0.15">
      <c r="D87" s="60"/>
      <c r="E87" s="48"/>
      <c r="F87" s="48" t="s">
        <v>544</v>
      </c>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61"/>
      <c r="AQ87" s="481"/>
      <c r="AR87" s="481"/>
      <c r="AS87" s="481"/>
      <c r="AT87" s="481"/>
      <c r="AU87" s="481"/>
      <c r="AV87" s="481"/>
      <c r="AW87" s="481"/>
      <c r="AX87" s="481"/>
      <c r="AY87" s="481"/>
      <c r="AZ87" s="481"/>
      <c r="BA87" s="481"/>
      <c r="BB87" s="481"/>
      <c r="BC87" s="481"/>
      <c r="BD87" s="481"/>
      <c r="BE87" s="481"/>
      <c r="BF87" s="481"/>
      <c r="BG87" s="481"/>
      <c r="BH87" s="481"/>
      <c r="BI87" s="481"/>
      <c r="BJ87" s="481"/>
      <c r="BK87" s="481"/>
      <c r="BL87" s="481"/>
      <c r="BM87" s="481"/>
      <c r="BN87" s="481"/>
      <c r="BO87" s="481"/>
      <c r="BP87" s="481"/>
      <c r="BQ87" s="481"/>
      <c r="BR87" s="481"/>
      <c r="BS87" s="481"/>
      <c r="BT87" s="481"/>
      <c r="BU87" s="481"/>
      <c r="BV87" s="481"/>
      <c r="BW87" s="481"/>
      <c r="BX87" s="481"/>
      <c r="BY87" s="481"/>
      <c r="BZ87" s="481"/>
      <c r="CA87" s="481"/>
      <c r="CB87" s="481"/>
      <c r="CC87" s="481"/>
      <c r="CD87" s="481"/>
      <c r="CE87" s="481"/>
      <c r="CF87" s="481"/>
      <c r="CG87" s="481"/>
      <c r="CH87" s="481"/>
      <c r="CI87" s="481"/>
      <c r="CJ87" s="481"/>
      <c r="CK87" s="481"/>
      <c r="CL87" s="481"/>
      <c r="CM87" s="481"/>
    </row>
    <row r="88" spans="3:91" ht="18.75" hidden="1" customHeight="1" x14ac:dyDescent="0.15">
      <c r="D88" s="60"/>
      <c r="E88" s="48"/>
      <c r="F88" s="48"/>
      <c r="G88" s="48" t="e">
        <f>VLOOKUP(入力用!$D$4,入力用!$AR$2:$AW$59,4,FALSE)</f>
        <v>#N/A</v>
      </c>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61"/>
      <c r="AP88" s="55"/>
      <c r="AQ88" s="481"/>
      <c r="AR88" s="481"/>
      <c r="AS88" s="481"/>
      <c r="AT88" s="481"/>
      <c r="AU88" s="481"/>
      <c r="AV88" s="481"/>
      <c r="AW88" s="481"/>
      <c r="AX88" s="481"/>
      <c r="AY88" s="481"/>
      <c r="AZ88" s="481"/>
      <c r="BA88" s="481"/>
      <c r="BB88" s="481"/>
      <c r="BC88" s="481"/>
      <c r="BD88" s="481"/>
      <c r="BE88" s="481"/>
      <c r="BF88" s="481"/>
      <c r="BG88" s="481"/>
      <c r="BH88" s="481"/>
      <c r="BI88" s="481"/>
      <c r="BJ88" s="481"/>
      <c r="BK88" s="481"/>
      <c r="BL88" s="481"/>
      <c r="BM88" s="481"/>
      <c r="BN88" s="481"/>
      <c r="BO88" s="481"/>
      <c r="BP88" s="481"/>
      <c r="BQ88" s="481"/>
      <c r="BR88" s="481"/>
      <c r="BS88" s="481"/>
      <c r="BT88" s="481"/>
      <c r="BU88" s="481"/>
      <c r="BV88" s="481"/>
      <c r="BW88" s="481"/>
      <c r="BX88" s="481"/>
      <c r="BY88" s="481"/>
      <c r="BZ88" s="481"/>
      <c r="CA88" s="481"/>
      <c r="CB88" s="481"/>
      <c r="CC88" s="481"/>
      <c r="CD88" s="481"/>
      <c r="CE88" s="481"/>
      <c r="CF88" s="481"/>
      <c r="CG88" s="481"/>
      <c r="CH88" s="481"/>
      <c r="CI88" s="481"/>
      <c r="CJ88" s="481"/>
      <c r="CK88" s="481"/>
      <c r="CL88" s="481"/>
      <c r="CM88" s="481"/>
    </row>
    <row r="89" spans="3:91" ht="6" hidden="1" customHeight="1" x14ac:dyDescent="0.15">
      <c r="D89" s="60"/>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61"/>
      <c r="AQ89" s="481"/>
      <c r="AR89" s="481"/>
      <c r="AS89" s="481"/>
      <c r="AT89" s="481"/>
      <c r="AU89" s="481"/>
      <c r="AV89" s="481"/>
      <c r="AW89" s="481"/>
      <c r="AX89" s="481"/>
      <c r="AY89" s="481"/>
      <c r="AZ89" s="481"/>
      <c r="BA89" s="481"/>
      <c r="BB89" s="481"/>
      <c r="BC89" s="481"/>
      <c r="BD89" s="481"/>
      <c r="BE89" s="481"/>
      <c r="BF89" s="481"/>
      <c r="BG89" s="481"/>
      <c r="BH89" s="481"/>
      <c r="BI89" s="481"/>
      <c r="BJ89" s="481"/>
      <c r="BK89" s="481"/>
      <c r="BL89" s="481"/>
      <c r="BM89" s="481"/>
      <c r="BN89" s="481"/>
      <c r="BO89" s="481"/>
      <c r="BP89" s="481"/>
      <c r="BQ89" s="481"/>
      <c r="BR89" s="481"/>
      <c r="BS89" s="481"/>
      <c r="BT89" s="481"/>
      <c r="BU89" s="481"/>
      <c r="BV89" s="481"/>
      <c r="BW89" s="481"/>
      <c r="BX89" s="481"/>
      <c r="BY89" s="481"/>
      <c r="BZ89" s="481"/>
      <c r="CA89" s="481"/>
      <c r="CB89" s="481"/>
      <c r="CC89" s="481"/>
      <c r="CD89" s="481"/>
      <c r="CE89" s="481"/>
      <c r="CF89" s="481"/>
      <c r="CG89" s="481"/>
      <c r="CH89" s="481"/>
      <c r="CI89" s="481"/>
      <c r="CJ89" s="481"/>
      <c r="CK89" s="481"/>
      <c r="CL89" s="481"/>
      <c r="CM89" s="481"/>
    </row>
    <row r="90" spans="3:91" ht="18.75" hidden="1" customHeight="1" x14ac:dyDescent="0.15">
      <c r="D90" s="60"/>
      <c r="E90" s="48"/>
      <c r="F90" s="48"/>
      <c r="G90" s="48"/>
      <c r="H90" s="48" t="str">
        <f>IF(入力用!$I$28=入力用!$I$29,"検査職員・技術検査職員　"&amp;入力用!$I$28,"検査職員      　"&amp;入力用!$I$28&amp;"")</f>
        <v>検査職員・技術検査職員　江川　豊</v>
      </c>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61"/>
      <c r="AP90" s="55"/>
      <c r="AQ90" s="481"/>
      <c r="AR90" s="481"/>
      <c r="AS90" s="481"/>
      <c r="AT90" s="481"/>
      <c r="AU90" s="481"/>
      <c r="AV90" s="481"/>
      <c r="AW90" s="481"/>
      <c r="AX90" s="481"/>
      <c r="AY90" s="481"/>
      <c r="AZ90" s="481"/>
      <c r="BA90" s="481"/>
      <c r="BB90" s="481"/>
      <c r="BC90" s="481"/>
      <c r="BD90" s="481"/>
      <c r="BE90" s="481"/>
      <c r="BF90" s="481"/>
      <c r="BG90" s="481"/>
      <c r="BH90" s="481"/>
      <c r="BI90" s="481"/>
      <c r="BJ90" s="481"/>
      <c r="BK90" s="481"/>
      <c r="BL90" s="481"/>
      <c r="BM90" s="481"/>
      <c r="BN90" s="481"/>
      <c r="BO90" s="481"/>
      <c r="BP90" s="481"/>
      <c r="BQ90" s="481"/>
      <c r="BR90" s="481"/>
      <c r="BS90" s="481"/>
      <c r="BT90" s="481"/>
      <c r="BU90" s="481"/>
      <c r="BV90" s="481"/>
      <c r="BW90" s="481"/>
      <c r="BX90" s="481"/>
      <c r="BY90" s="481"/>
      <c r="BZ90" s="481"/>
      <c r="CA90" s="481"/>
      <c r="CB90" s="481"/>
      <c r="CC90" s="481"/>
      <c r="CD90" s="481"/>
      <c r="CE90" s="481"/>
      <c r="CF90" s="481"/>
      <c r="CG90" s="481"/>
      <c r="CH90" s="481"/>
      <c r="CI90" s="481"/>
      <c r="CJ90" s="481"/>
      <c r="CK90" s="481"/>
      <c r="CL90" s="481"/>
      <c r="CM90" s="481"/>
    </row>
    <row r="91" spans="3:91" ht="18.75" hidden="1" customHeight="1" x14ac:dyDescent="0.15">
      <c r="D91" s="60"/>
      <c r="E91" s="48"/>
      <c r="F91" s="48"/>
      <c r="G91" s="48"/>
      <c r="H91" s="48" t="str">
        <f>IF(入力用!$I$28=入力用!$I$29,"","技術検査職員　"&amp;入力用!$I$29)</f>
        <v/>
      </c>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61"/>
      <c r="AQ91" s="481"/>
      <c r="AR91" s="481"/>
      <c r="AS91" s="481"/>
      <c r="AT91" s="481"/>
      <c r="AU91" s="481"/>
      <c r="AV91" s="481"/>
      <c r="AW91" s="481"/>
      <c r="AX91" s="481"/>
      <c r="AY91" s="481"/>
      <c r="AZ91" s="481"/>
      <c r="BA91" s="481"/>
      <c r="BB91" s="481"/>
      <c r="BC91" s="481"/>
      <c r="BD91" s="481"/>
      <c r="BE91" s="481"/>
      <c r="BF91" s="481"/>
      <c r="BG91" s="481"/>
      <c r="BH91" s="481"/>
      <c r="BI91" s="481"/>
      <c r="BJ91" s="481"/>
      <c r="BK91" s="481"/>
      <c r="BL91" s="481"/>
      <c r="BM91" s="481"/>
      <c r="BN91" s="481"/>
      <c r="BO91" s="481"/>
      <c r="BP91" s="481"/>
      <c r="BQ91" s="481"/>
      <c r="BR91" s="481"/>
      <c r="BS91" s="481"/>
      <c r="BT91" s="481"/>
      <c r="BU91" s="481"/>
      <c r="BV91" s="481"/>
      <c r="BW91" s="481"/>
      <c r="BX91" s="481"/>
      <c r="BY91" s="481"/>
      <c r="BZ91" s="481"/>
      <c r="CA91" s="481"/>
      <c r="CB91" s="481"/>
      <c r="CC91" s="481"/>
      <c r="CD91" s="481"/>
      <c r="CE91" s="481"/>
      <c r="CF91" s="481"/>
      <c r="CG91" s="481"/>
      <c r="CH91" s="481"/>
      <c r="CI91" s="481"/>
      <c r="CJ91" s="481"/>
      <c r="CK91" s="481"/>
      <c r="CL91" s="481"/>
      <c r="CM91" s="481"/>
    </row>
    <row r="92" spans="3:91" ht="18.75" hidden="1" customHeight="1" thickBot="1" x14ac:dyDescent="0.2">
      <c r="D92" s="60"/>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61"/>
      <c r="AQ92" s="481"/>
      <c r="AR92" s="481"/>
      <c r="AS92" s="481"/>
      <c r="AT92" s="481"/>
      <c r="AU92" s="481"/>
      <c r="AV92" s="481"/>
      <c r="AW92" s="481"/>
      <c r="AX92" s="481"/>
      <c r="AY92" s="481"/>
      <c r="AZ92" s="481"/>
      <c r="BA92" s="481"/>
      <c r="BB92" s="481"/>
      <c r="BC92" s="481"/>
      <c r="BD92" s="481"/>
      <c r="BE92" s="481"/>
      <c r="BF92" s="481"/>
      <c r="BG92" s="481"/>
      <c r="BH92" s="481"/>
      <c r="BI92" s="481"/>
      <c r="BJ92" s="481"/>
      <c r="BK92" s="481"/>
      <c r="BL92" s="481"/>
      <c r="BM92" s="481"/>
      <c r="BN92" s="481"/>
      <c r="BO92" s="481"/>
      <c r="BP92" s="481"/>
      <c r="BQ92" s="481"/>
      <c r="BR92" s="481"/>
      <c r="BS92" s="481"/>
      <c r="BT92" s="481"/>
      <c r="BU92" s="481"/>
      <c r="BV92" s="481"/>
      <c r="BW92" s="481"/>
      <c r="BX92" s="481"/>
      <c r="BY92" s="481"/>
      <c r="BZ92" s="481"/>
      <c r="CA92" s="481"/>
      <c r="CB92" s="481"/>
      <c r="CC92" s="481"/>
      <c r="CD92" s="481"/>
      <c r="CE92" s="481"/>
      <c r="CF92" s="481"/>
      <c r="CG92" s="481"/>
      <c r="CH92" s="481"/>
      <c r="CI92" s="481"/>
      <c r="CJ92" s="481"/>
      <c r="CK92" s="481"/>
      <c r="CL92" s="481"/>
      <c r="CM92" s="481"/>
    </row>
    <row r="93" spans="3:91" ht="18.75" hidden="1" customHeight="1" x14ac:dyDescent="0.15">
      <c r="D93" s="60"/>
      <c r="E93" s="79" t="s">
        <v>547</v>
      </c>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1"/>
      <c r="AM93" s="61"/>
      <c r="AQ93" s="481"/>
      <c r="AR93" s="481"/>
      <c r="AS93" s="481"/>
      <c r="AT93" s="481"/>
      <c r="AU93" s="481"/>
      <c r="AV93" s="481"/>
      <c r="AW93" s="481"/>
      <c r="AX93" s="481"/>
      <c r="AY93" s="481"/>
      <c r="AZ93" s="481"/>
      <c r="BA93" s="481"/>
      <c r="BB93" s="481"/>
      <c r="BC93" s="481"/>
      <c r="BD93" s="481"/>
      <c r="BE93" s="481"/>
      <c r="BF93" s="481"/>
      <c r="BG93" s="481"/>
      <c r="BH93" s="481"/>
      <c r="BI93" s="481"/>
      <c r="BJ93" s="481"/>
      <c r="BK93" s="481"/>
      <c r="BL93" s="481"/>
      <c r="BM93" s="481"/>
      <c r="BN93" s="481"/>
      <c r="BO93" s="481"/>
      <c r="BP93" s="481"/>
      <c r="BQ93" s="481"/>
      <c r="BR93" s="481"/>
      <c r="BS93" s="481"/>
      <c r="BT93" s="481"/>
      <c r="BU93" s="481"/>
      <c r="BV93" s="481"/>
      <c r="BW93" s="481"/>
      <c r="BX93" s="481"/>
      <c r="BY93" s="481"/>
      <c r="BZ93" s="481"/>
      <c r="CA93" s="481"/>
      <c r="CB93" s="481"/>
      <c r="CC93" s="481"/>
      <c r="CD93" s="481"/>
      <c r="CE93" s="481"/>
      <c r="CF93" s="481"/>
      <c r="CG93" s="481"/>
      <c r="CH93" s="481"/>
      <c r="CI93" s="481"/>
      <c r="CJ93" s="481"/>
      <c r="CK93" s="481"/>
      <c r="CL93" s="481"/>
      <c r="CM93" s="481"/>
    </row>
    <row r="94" spans="3:91" ht="18.75" hidden="1" customHeight="1" x14ac:dyDescent="0.15">
      <c r="D94" s="60"/>
      <c r="E94" s="82" t="e">
        <f>VLOOKUP(入力用!$D$4,入力用!$AR$2:$AW$59,4,FALSE)</f>
        <v>#N/A</v>
      </c>
      <c r="F94" s="48"/>
      <c r="G94" s="48"/>
      <c r="H94" s="48"/>
      <c r="I94" s="48"/>
      <c r="J94" s="48"/>
      <c r="K94" s="48"/>
      <c r="L94" s="48"/>
      <c r="M94" s="48"/>
      <c r="N94" s="379" t="s">
        <v>545</v>
      </c>
      <c r="O94" s="380"/>
      <c r="P94" s="380"/>
      <c r="Q94" s="380"/>
      <c r="R94" s="380"/>
      <c r="S94" s="380"/>
      <c r="T94" s="381"/>
      <c r="U94" s="48"/>
      <c r="V94" s="379" t="s">
        <v>546</v>
      </c>
      <c r="W94" s="380"/>
      <c r="X94" s="380"/>
      <c r="Y94" s="380"/>
      <c r="Z94" s="380"/>
      <c r="AA94" s="380"/>
      <c r="AB94" s="381"/>
      <c r="AC94" s="48"/>
      <c r="AD94" s="379" t="str">
        <f>IF(入力用!C26="","機械設備","機械設備・ＥＶ")</f>
        <v>機械設備</v>
      </c>
      <c r="AE94" s="380"/>
      <c r="AF94" s="380"/>
      <c r="AG94" s="380"/>
      <c r="AH94" s="380"/>
      <c r="AI94" s="380"/>
      <c r="AJ94" s="381"/>
      <c r="AK94" s="48"/>
      <c r="AL94" s="83"/>
      <c r="AM94" s="61"/>
      <c r="AP94" s="55"/>
      <c r="AQ94" s="481"/>
      <c r="AR94" s="481"/>
      <c r="AS94" s="481"/>
      <c r="AT94" s="481"/>
      <c r="AU94" s="481"/>
      <c r="AV94" s="481"/>
      <c r="AW94" s="481"/>
      <c r="AX94" s="481"/>
      <c r="AY94" s="481"/>
      <c r="AZ94" s="481"/>
      <c r="BA94" s="481"/>
      <c r="BB94" s="481"/>
      <c r="BC94" s="481"/>
      <c r="BD94" s="481"/>
      <c r="BE94" s="481"/>
      <c r="BF94" s="481"/>
      <c r="BG94" s="481"/>
      <c r="BH94" s="481"/>
      <c r="BI94" s="481"/>
      <c r="BJ94" s="481"/>
      <c r="BK94" s="481"/>
      <c r="BL94" s="481"/>
      <c r="BM94" s="481"/>
      <c r="BN94" s="481"/>
      <c r="BO94" s="481"/>
      <c r="BP94" s="481"/>
      <c r="BQ94" s="481"/>
      <c r="BR94" s="481"/>
      <c r="BS94" s="481"/>
      <c r="BT94" s="481"/>
      <c r="BU94" s="481"/>
      <c r="BV94" s="481"/>
      <c r="BW94" s="481"/>
      <c r="BX94" s="481"/>
      <c r="BY94" s="481"/>
      <c r="BZ94" s="481"/>
      <c r="CA94" s="481"/>
      <c r="CB94" s="481"/>
      <c r="CC94" s="481"/>
      <c r="CD94" s="481"/>
      <c r="CE94" s="481"/>
      <c r="CF94" s="481"/>
      <c r="CG94" s="481"/>
      <c r="CH94" s="481"/>
      <c r="CI94" s="481"/>
      <c r="CJ94" s="481"/>
      <c r="CK94" s="481"/>
      <c r="CL94" s="481"/>
      <c r="CM94" s="481"/>
    </row>
    <row r="95" spans="3:91" ht="18.75" hidden="1" customHeight="1" x14ac:dyDescent="0.15">
      <c r="D95" s="60"/>
      <c r="E95" s="82" t="e">
        <f>VLOOKUP(入力用!$D$4,入力用!$AR$2:$AW$59,5,FALSE)</f>
        <v>#N/A</v>
      </c>
      <c r="F95" s="48"/>
      <c r="G95" s="48"/>
      <c r="H95" s="48"/>
      <c r="I95" s="48"/>
      <c r="J95" s="48"/>
      <c r="K95" s="48"/>
      <c r="L95" s="48"/>
      <c r="M95" s="48"/>
      <c r="N95" s="62"/>
      <c r="O95" s="48"/>
      <c r="P95" s="48"/>
      <c r="Q95" s="48"/>
      <c r="R95" s="48"/>
      <c r="S95" s="48"/>
      <c r="T95" s="63"/>
      <c r="U95" s="48"/>
      <c r="V95" s="62"/>
      <c r="W95" s="48"/>
      <c r="X95" s="48"/>
      <c r="Y95" s="48"/>
      <c r="Z95" s="48"/>
      <c r="AA95" s="48"/>
      <c r="AB95" s="63"/>
      <c r="AC95" s="48"/>
      <c r="AD95" s="62"/>
      <c r="AE95" s="48"/>
      <c r="AF95" s="48"/>
      <c r="AG95" s="48"/>
      <c r="AH95" s="48"/>
      <c r="AI95" s="48"/>
      <c r="AJ95" s="63"/>
      <c r="AK95" s="48"/>
      <c r="AL95" s="83"/>
      <c r="AM95" s="61"/>
      <c r="AP95" s="55"/>
      <c r="AQ95" s="481"/>
      <c r="AR95" s="481"/>
      <c r="AS95" s="481"/>
      <c r="AT95" s="481"/>
      <c r="AU95" s="481"/>
      <c r="AV95" s="481"/>
      <c r="AW95" s="481"/>
      <c r="AX95" s="481"/>
      <c r="AY95" s="481"/>
      <c r="AZ95" s="481"/>
      <c r="BA95" s="481"/>
      <c r="BB95" s="481"/>
      <c r="BC95" s="481"/>
      <c r="BD95" s="481"/>
      <c r="BE95" s="481"/>
      <c r="BF95" s="481"/>
      <c r="BG95" s="481"/>
      <c r="BH95" s="481"/>
      <c r="BI95" s="481"/>
      <c r="BJ95" s="481"/>
      <c r="BK95" s="481"/>
      <c r="BL95" s="481"/>
      <c r="BM95" s="481"/>
      <c r="BN95" s="481"/>
      <c r="BO95" s="481"/>
      <c r="BP95" s="481"/>
      <c r="BQ95" s="481"/>
      <c r="BR95" s="481"/>
      <c r="BS95" s="481"/>
      <c r="BT95" s="481"/>
      <c r="BU95" s="481"/>
      <c r="BV95" s="481"/>
      <c r="BW95" s="481"/>
      <c r="BX95" s="481"/>
      <c r="BY95" s="481"/>
      <c r="BZ95" s="481"/>
      <c r="CA95" s="481"/>
      <c r="CB95" s="481"/>
      <c r="CC95" s="481"/>
      <c r="CD95" s="481"/>
      <c r="CE95" s="481"/>
      <c r="CF95" s="481"/>
      <c r="CG95" s="481"/>
      <c r="CH95" s="481"/>
      <c r="CI95" s="481"/>
      <c r="CJ95" s="481"/>
      <c r="CK95" s="481"/>
      <c r="CL95" s="481"/>
      <c r="CM95" s="481"/>
    </row>
    <row r="96" spans="3:91" ht="18.75" hidden="1" customHeight="1" x14ac:dyDescent="0.15">
      <c r="D96" s="60"/>
      <c r="E96" s="82" t="e">
        <f>"TEL "&amp;入力用!$AF$23</f>
        <v>#N/A</v>
      </c>
      <c r="F96" s="48"/>
      <c r="G96" s="48"/>
      <c r="H96" s="48"/>
      <c r="I96" s="48"/>
      <c r="J96" s="48"/>
      <c r="K96" s="48"/>
      <c r="L96" s="48"/>
      <c r="M96" s="48"/>
      <c r="N96" s="62" t="str">
        <f>入力用!AB23</f>
        <v>◎</v>
      </c>
      <c r="O96" s="468">
        <f>入力用!AC23</f>
        <v>0</v>
      </c>
      <c r="P96" s="468"/>
      <c r="Q96" s="468"/>
      <c r="R96" s="468"/>
      <c r="S96" s="468"/>
      <c r="T96" s="469"/>
      <c r="U96" s="48"/>
      <c r="V96" s="62" t="str">
        <f>入力用!AB24</f>
        <v>◎</v>
      </c>
      <c r="W96" s="468">
        <f>入力用!AC23</f>
        <v>0</v>
      </c>
      <c r="X96" s="468"/>
      <c r="Y96" s="468"/>
      <c r="Z96" s="468"/>
      <c r="AA96" s="468"/>
      <c r="AB96" s="469"/>
      <c r="AC96" s="48"/>
      <c r="AD96" s="62" t="str">
        <f>入力用!AB25</f>
        <v>☆</v>
      </c>
      <c r="AE96" s="461">
        <f>入力用!AC23</f>
        <v>0</v>
      </c>
      <c r="AF96" s="461"/>
      <c r="AG96" s="461"/>
      <c r="AH96" s="461"/>
      <c r="AI96" s="461"/>
      <c r="AJ96" s="462"/>
      <c r="AK96" s="48"/>
      <c r="AL96" s="83"/>
      <c r="AM96" s="61"/>
      <c r="AP96" s="55"/>
      <c r="AQ96" s="481"/>
      <c r="AR96" s="481"/>
      <c r="AS96" s="481"/>
      <c r="AT96" s="481"/>
      <c r="AU96" s="481"/>
      <c r="AV96" s="481"/>
      <c r="AW96" s="481"/>
      <c r="AX96" s="481"/>
      <c r="AY96" s="481"/>
      <c r="AZ96" s="481"/>
      <c r="BA96" s="481"/>
      <c r="BB96" s="481"/>
      <c r="BC96" s="481"/>
      <c r="BD96" s="481"/>
      <c r="BE96" s="481"/>
      <c r="BF96" s="481"/>
      <c r="BG96" s="481"/>
      <c r="BH96" s="481"/>
      <c r="BI96" s="481"/>
      <c r="BJ96" s="481"/>
      <c r="BK96" s="481"/>
      <c r="BL96" s="481"/>
      <c r="BM96" s="481"/>
      <c r="BN96" s="481"/>
      <c r="BO96" s="481"/>
      <c r="BP96" s="481"/>
      <c r="BQ96" s="481"/>
      <c r="BR96" s="481"/>
      <c r="BS96" s="481"/>
      <c r="BT96" s="481"/>
      <c r="BU96" s="481"/>
      <c r="BV96" s="481"/>
      <c r="BW96" s="481"/>
      <c r="BX96" s="481"/>
      <c r="BY96" s="481"/>
      <c r="BZ96" s="481"/>
      <c r="CA96" s="481"/>
      <c r="CB96" s="481"/>
      <c r="CC96" s="481"/>
      <c r="CD96" s="481"/>
      <c r="CE96" s="481"/>
      <c r="CF96" s="481"/>
      <c r="CG96" s="481"/>
      <c r="CH96" s="481"/>
      <c r="CI96" s="481"/>
      <c r="CJ96" s="481"/>
      <c r="CK96" s="481"/>
      <c r="CL96" s="481"/>
      <c r="CM96" s="481"/>
    </row>
    <row r="97" spans="4:91" ht="18.75" hidden="1" customHeight="1" x14ac:dyDescent="0.15">
      <c r="D97" s="60"/>
      <c r="E97" s="82" t="e">
        <f>"FAX"&amp;入力用!$AG$23</f>
        <v>#N/A</v>
      </c>
      <c r="F97" s="48"/>
      <c r="G97" s="48"/>
      <c r="H97" s="48"/>
      <c r="I97" s="48"/>
      <c r="J97" s="48"/>
      <c r="K97" s="48"/>
      <c r="L97" s="48"/>
      <c r="M97" s="48"/>
      <c r="N97" s="62"/>
      <c r="O97" s="143"/>
      <c r="P97" s="143"/>
      <c r="Q97" s="143"/>
      <c r="R97" s="143"/>
      <c r="S97" s="141"/>
      <c r="T97" s="142"/>
      <c r="U97" s="48"/>
      <c r="V97" s="62"/>
      <c r="W97" s="143"/>
      <c r="X97" s="143"/>
      <c r="Y97" s="143"/>
      <c r="Z97" s="143"/>
      <c r="AA97" s="141"/>
      <c r="AB97" s="142"/>
      <c r="AC97" s="48"/>
      <c r="AD97" s="62"/>
      <c r="AE97" s="154"/>
      <c r="AF97" s="154"/>
      <c r="AG97" s="154"/>
      <c r="AH97" s="154"/>
      <c r="AI97" s="75"/>
      <c r="AJ97" s="74"/>
      <c r="AK97" s="48"/>
      <c r="AL97" s="83"/>
      <c r="AM97" s="61"/>
      <c r="AP97" s="55"/>
      <c r="AQ97" s="481"/>
      <c r="AR97" s="481"/>
      <c r="AS97" s="481"/>
      <c r="AT97" s="481"/>
      <c r="AU97" s="481"/>
      <c r="AV97" s="481"/>
      <c r="AW97" s="481"/>
      <c r="AX97" s="481"/>
      <c r="AY97" s="481"/>
      <c r="AZ97" s="481"/>
      <c r="BA97" s="481"/>
      <c r="BB97" s="481"/>
      <c r="BC97" s="481"/>
      <c r="BD97" s="481"/>
      <c r="BE97" s="481"/>
      <c r="BF97" s="481"/>
      <c r="BG97" s="481"/>
      <c r="BH97" s="481"/>
      <c r="BI97" s="481"/>
      <c r="BJ97" s="481"/>
      <c r="BK97" s="481"/>
      <c r="BL97" s="481"/>
      <c r="BM97" s="481"/>
      <c r="BN97" s="481"/>
      <c r="BO97" s="481"/>
      <c r="BP97" s="481"/>
      <c r="BQ97" s="481"/>
      <c r="BR97" s="481"/>
      <c r="BS97" s="481"/>
      <c r="BT97" s="481"/>
      <c r="BU97" s="481"/>
      <c r="BV97" s="481"/>
      <c r="BW97" s="481"/>
      <c r="BX97" s="481"/>
      <c r="BY97" s="481"/>
      <c r="BZ97" s="481"/>
      <c r="CA97" s="481"/>
      <c r="CB97" s="481"/>
      <c r="CC97" s="481"/>
      <c r="CD97" s="481"/>
      <c r="CE97" s="481"/>
      <c r="CF97" s="481"/>
      <c r="CG97" s="481"/>
      <c r="CH97" s="481"/>
      <c r="CI97" s="481"/>
      <c r="CJ97" s="481"/>
      <c r="CK97" s="481"/>
      <c r="CL97" s="481"/>
      <c r="CM97" s="481"/>
    </row>
    <row r="98" spans="4:91" ht="18.75" hidden="1" customHeight="1" x14ac:dyDescent="0.15">
      <c r="D98" s="60"/>
      <c r="E98" s="82"/>
      <c r="F98" s="48"/>
      <c r="G98" s="48"/>
      <c r="H98" s="48"/>
      <c r="I98" s="48"/>
      <c r="J98" s="48"/>
      <c r="K98" s="48"/>
      <c r="L98" s="48"/>
      <c r="M98" s="48"/>
      <c r="N98" s="62" t="str">
        <f>入力用!AD23</f>
        <v>□</v>
      </c>
      <c r="O98" s="468">
        <f>入力用!AE23</f>
        <v>0</v>
      </c>
      <c r="P98" s="468"/>
      <c r="Q98" s="468"/>
      <c r="R98" s="468"/>
      <c r="S98" s="468"/>
      <c r="T98" s="469"/>
      <c r="U98" s="48"/>
      <c r="V98" s="62" t="str">
        <f>入力用!AD24</f>
        <v>□</v>
      </c>
      <c r="W98" s="468">
        <f>入力用!AE24</f>
        <v>0</v>
      </c>
      <c r="X98" s="468"/>
      <c r="Y98" s="468"/>
      <c r="Z98" s="468"/>
      <c r="AA98" s="468"/>
      <c r="AB98" s="469"/>
      <c r="AC98" s="48"/>
      <c r="AD98" s="62" t="str">
        <f>入力用!AD25</f>
        <v>○</v>
      </c>
      <c r="AE98" s="461">
        <f>入力用!AE25</f>
        <v>0</v>
      </c>
      <c r="AF98" s="461"/>
      <c r="AG98" s="461"/>
      <c r="AH98" s="461"/>
      <c r="AI98" s="461"/>
      <c r="AJ98" s="462"/>
      <c r="AK98" s="48"/>
      <c r="AL98" s="83"/>
      <c r="AM98" s="61"/>
      <c r="AP98" s="55"/>
      <c r="AQ98" s="481"/>
      <c r="AR98" s="481"/>
      <c r="AS98" s="481"/>
      <c r="AT98" s="481"/>
      <c r="AU98" s="481"/>
      <c r="AV98" s="481"/>
      <c r="AW98" s="481"/>
      <c r="AX98" s="481"/>
      <c r="AY98" s="481"/>
      <c r="AZ98" s="481"/>
      <c r="BA98" s="481"/>
      <c r="BB98" s="481"/>
      <c r="BC98" s="481"/>
      <c r="BD98" s="481"/>
      <c r="BE98" s="481"/>
      <c r="BF98" s="481"/>
      <c r="BG98" s="481"/>
      <c r="BH98" s="481"/>
      <c r="BI98" s="481"/>
      <c r="BJ98" s="481"/>
      <c r="BK98" s="481"/>
      <c r="BL98" s="481"/>
      <c r="BM98" s="481"/>
      <c r="BN98" s="481"/>
      <c r="BO98" s="481"/>
      <c r="BP98" s="481"/>
      <c r="BQ98" s="481"/>
      <c r="BR98" s="481"/>
      <c r="BS98" s="481"/>
      <c r="BT98" s="481"/>
      <c r="BU98" s="481"/>
      <c r="BV98" s="481"/>
      <c r="BW98" s="481"/>
      <c r="BX98" s="481"/>
      <c r="BY98" s="481"/>
      <c r="BZ98" s="481"/>
      <c r="CA98" s="481"/>
      <c r="CB98" s="481"/>
      <c r="CC98" s="481"/>
      <c r="CD98" s="481"/>
      <c r="CE98" s="481"/>
      <c r="CF98" s="481"/>
      <c r="CG98" s="481"/>
      <c r="CH98" s="481"/>
      <c r="CI98" s="481"/>
      <c r="CJ98" s="481"/>
      <c r="CK98" s="481"/>
      <c r="CL98" s="481"/>
      <c r="CM98" s="481"/>
    </row>
    <row r="99" spans="4:91" ht="18.75" hidden="1" customHeight="1" x14ac:dyDescent="0.15">
      <c r="D99" s="60"/>
      <c r="E99" s="82" t="s">
        <v>281</v>
      </c>
      <c r="F99" s="48"/>
      <c r="G99" s="48"/>
      <c r="H99" s="48"/>
      <c r="I99" s="48"/>
      <c r="J99" s="48"/>
      <c r="K99" s="48"/>
      <c r="L99" s="48"/>
      <c r="M99" s="48"/>
      <c r="N99" s="62"/>
      <c r="O99" s="48"/>
      <c r="P99" s="48"/>
      <c r="Q99" s="48"/>
      <c r="R99" s="48"/>
      <c r="S99" s="48"/>
      <c r="T99" s="63"/>
      <c r="U99" s="48"/>
      <c r="V99" s="62"/>
      <c r="W99" s="48"/>
      <c r="X99" s="48"/>
      <c r="Y99" s="48"/>
      <c r="Z99" s="48"/>
      <c r="AA99" s="48"/>
      <c r="AB99" s="63"/>
      <c r="AC99" s="48"/>
      <c r="AD99" s="62"/>
      <c r="AE99" s="48"/>
      <c r="AF99" s="48"/>
      <c r="AG99" s="48"/>
      <c r="AH99" s="48"/>
      <c r="AI99" s="48"/>
      <c r="AJ99" s="63"/>
      <c r="AK99" s="48"/>
      <c r="AL99" s="83"/>
      <c r="AM99" s="61"/>
      <c r="AQ99" s="481"/>
      <c r="AR99" s="481"/>
      <c r="AS99" s="481"/>
      <c r="AT99" s="481"/>
      <c r="AU99" s="481"/>
      <c r="AV99" s="481"/>
      <c r="AW99" s="481"/>
      <c r="AX99" s="481"/>
      <c r="AY99" s="481"/>
      <c r="AZ99" s="481"/>
      <c r="BA99" s="481"/>
      <c r="BB99" s="481"/>
      <c r="BC99" s="481"/>
      <c r="BD99" s="481"/>
      <c r="BE99" s="481"/>
      <c r="BF99" s="481"/>
      <c r="BG99" s="481"/>
      <c r="BH99" s="481"/>
      <c r="BI99" s="481"/>
      <c r="BJ99" s="481"/>
      <c r="BK99" s="481"/>
      <c r="BL99" s="481"/>
      <c r="BM99" s="481"/>
      <c r="BN99" s="481"/>
      <c r="BO99" s="481"/>
      <c r="BP99" s="481"/>
      <c r="BQ99" s="481"/>
      <c r="BR99" s="481"/>
      <c r="BS99" s="481"/>
      <c r="BT99" s="481"/>
      <c r="BU99" s="481"/>
      <c r="BV99" s="481"/>
      <c r="BW99" s="481"/>
      <c r="BX99" s="481"/>
      <c r="BY99" s="481"/>
      <c r="BZ99" s="481"/>
      <c r="CA99" s="481"/>
      <c r="CB99" s="481"/>
      <c r="CC99" s="481"/>
      <c r="CD99" s="481"/>
      <c r="CE99" s="481"/>
      <c r="CF99" s="481"/>
      <c r="CG99" s="481"/>
      <c r="CH99" s="481"/>
      <c r="CI99" s="481"/>
      <c r="CJ99" s="481"/>
      <c r="CK99" s="481"/>
      <c r="CL99" s="481"/>
      <c r="CM99" s="481"/>
    </row>
    <row r="100" spans="4:91" ht="18.75" hidden="1" customHeight="1" x14ac:dyDescent="0.15">
      <c r="D100" s="60"/>
      <c r="E100" s="82" t="s">
        <v>513</v>
      </c>
      <c r="F100" s="48"/>
      <c r="G100" s="48"/>
      <c r="H100" s="48"/>
      <c r="I100" s="48"/>
      <c r="J100" s="48"/>
      <c r="K100" s="48"/>
      <c r="L100" s="48"/>
      <c r="M100" s="48"/>
      <c r="N100" s="62"/>
      <c r="O100" s="48"/>
      <c r="P100" s="48"/>
      <c r="Q100" s="48"/>
      <c r="R100" s="48"/>
      <c r="S100" s="48"/>
      <c r="T100" s="63"/>
      <c r="U100" s="48"/>
      <c r="V100" s="62"/>
      <c r="W100" s="48"/>
      <c r="X100" s="48"/>
      <c r="Y100" s="48"/>
      <c r="Z100" s="48"/>
      <c r="AA100" s="48"/>
      <c r="AB100" s="63"/>
      <c r="AC100" s="48"/>
      <c r="AD100" s="62"/>
      <c r="AE100" s="48"/>
      <c r="AF100" s="48"/>
      <c r="AG100" s="48"/>
      <c r="AH100" s="48"/>
      <c r="AI100" s="48"/>
      <c r="AJ100" s="63"/>
      <c r="AK100" s="48"/>
      <c r="AL100" s="83"/>
      <c r="AM100" s="61"/>
      <c r="AQ100" s="481"/>
      <c r="AR100" s="481"/>
      <c r="AS100" s="481"/>
      <c r="AT100" s="481"/>
      <c r="AU100" s="481"/>
      <c r="AV100" s="481"/>
      <c r="AW100" s="481"/>
      <c r="AX100" s="481"/>
      <c r="AY100" s="481"/>
      <c r="AZ100" s="481"/>
      <c r="BA100" s="481"/>
      <c r="BB100" s="481"/>
      <c r="BC100" s="481"/>
      <c r="BD100" s="481"/>
      <c r="BE100" s="481"/>
      <c r="BF100" s="481"/>
      <c r="BG100" s="481"/>
      <c r="BH100" s="481"/>
      <c r="BI100" s="481"/>
      <c r="BJ100" s="481"/>
      <c r="BK100" s="481"/>
      <c r="BL100" s="481"/>
      <c r="BM100" s="481"/>
      <c r="BN100" s="481"/>
      <c r="BO100" s="481"/>
      <c r="BP100" s="481"/>
      <c r="BQ100" s="481"/>
      <c r="BR100" s="481"/>
      <c r="BS100" s="481"/>
      <c r="BT100" s="481"/>
      <c r="BU100" s="481"/>
      <c r="BV100" s="481"/>
      <c r="BW100" s="481"/>
      <c r="BX100" s="481"/>
      <c r="BY100" s="481"/>
      <c r="BZ100" s="481"/>
      <c r="CA100" s="481"/>
      <c r="CB100" s="481"/>
      <c r="CC100" s="481"/>
      <c r="CD100" s="481"/>
      <c r="CE100" s="481"/>
      <c r="CF100" s="481"/>
      <c r="CG100" s="481"/>
      <c r="CH100" s="481"/>
      <c r="CI100" s="481"/>
      <c r="CJ100" s="481"/>
      <c r="CK100" s="481"/>
      <c r="CL100" s="481"/>
      <c r="CM100" s="481"/>
    </row>
    <row r="101" spans="4:91" ht="18.75" hidden="1" customHeight="1" x14ac:dyDescent="0.15">
      <c r="D101" s="60"/>
      <c r="E101" s="82" t="s">
        <v>512</v>
      </c>
      <c r="F101" s="48"/>
      <c r="G101" s="48"/>
      <c r="H101" s="48"/>
      <c r="I101" s="48"/>
      <c r="J101" s="48"/>
      <c r="K101" s="48"/>
      <c r="L101" s="48"/>
      <c r="M101" s="48"/>
      <c r="N101" s="64"/>
      <c r="O101" s="46"/>
      <c r="P101" s="46"/>
      <c r="Q101" s="46"/>
      <c r="R101" s="46"/>
      <c r="S101" s="46"/>
      <c r="T101" s="51"/>
      <c r="U101" s="48"/>
      <c r="V101" s="64"/>
      <c r="W101" s="46"/>
      <c r="X101" s="46"/>
      <c r="Y101" s="46"/>
      <c r="Z101" s="46"/>
      <c r="AA101" s="46"/>
      <c r="AB101" s="51"/>
      <c r="AC101" s="48"/>
      <c r="AD101" s="64"/>
      <c r="AE101" s="46"/>
      <c r="AF101" s="46"/>
      <c r="AG101" s="46"/>
      <c r="AH101" s="46"/>
      <c r="AI101" s="46"/>
      <c r="AJ101" s="51"/>
      <c r="AK101" s="48"/>
      <c r="AL101" s="83"/>
      <c r="AM101" s="61"/>
      <c r="AQ101" s="481"/>
      <c r="AR101" s="481"/>
      <c r="AS101" s="481"/>
      <c r="AT101" s="481"/>
      <c r="AU101" s="481"/>
      <c r="AV101" s="481"/>
      <c r="AW101" s="481"/>
      <c r="AX101" s="481"/>
      <c r="AY101" s="481"/>
      <c r="AZ101" s="481"/>
      <c r="BA101" s="481"/>
      <c r="BB101" s="481"/>
      <c r="BC101" s="481"/>
      <c r="BD101" s="481"/>
      <c r="BE101" s="481"/>
      <c r="BF101" s="481"/>
      <c r="BG101" s="481"/>
      <c r="BH101" s="481"/>
      <c r="BI101" s="481"/>
      <c r="BJ101" s="481"/>
      <c r="BK101" s="481"/>
      <c r="BL101" s="481"/>
      <c r="BM101" s="481"/>
      <c r="BN101" s="481"/>
      <c r="BO101" s="481"/>
      <c r="BP101" s="481"/>
      <c r="BQ101" s="481"/>
      <c r="BR101" s="481"/>
      <c r="BS101" s="481"/>
      <c r="BT101" s="481"/>
      <c r="BU101" s="481"/>
      <c r="BV101" s="481"/>
      <c r="BW101" s="481"/>
      <c r="BX101" s="481"/>
      <c r="BY101" s="481"/>
      <c r="BZ101" s="481"/>
      <c r="CA101" s="481"/>
      <c r="CB101" s="481"/>
      <c r="CC101" s="481"/>
      <c r="CD101" s="481"/>
      <c r="CE101" s="481"/>
      <c r="CF101" s="481"/>
      <c r="CG101" s="481"/>
      <c r="CH101" s="481"/>
      <c r="CI101" s="481"/>
      <c r="CJ101" s="481"/>
      <c r="CK101" s="481"/>
      <c r="CL101" s="481"/>
      <c r="CM101" s="481"/>
    </row>
    <row r="102" spans="4:91" ht="18.75" hidden="1" customHeight="1" x14ac:dyDescent="0.15">
      <c r="D102" s="60"/>
      <c r="E102" s="82" t="s">
        <v>511</v>
      </c>
      <c r="F102" s="48"/>
      <c r="G102" s="48"/>
      <c r="H102" s="48"/>
      <c r="I102" s="48"/>
      <c r="J102" s="48"/>
      <c r="K102" s="48"/>
      <c r="L102" s="48"/>
      <c r="M102" s="48"/>
      <c r="N102" s="48"/>
      <c r="O102" s="48"/>
      <c r="P102" s="48"/>
      <c r="Q102" s="49" t="str">
        <f>IF(入力用!$C$23="○","↑","")</f>
        <v>↑</v>
      </c>
      <c r="R102" s="48"/>
      <c r="S102" s="48"/>
      <c r="T102" s="48"/>
      <c r="U102" s="48"/>
      <c r="V102" s="48"/>
      <c r="W102" s="48"/>
      <c r="X102" s="48"/>
      <c r="Y102" s="49" t="str">
        <f>IF(入力用!$C$24="○","↑","")</f>
        <v>↑</v>
      </c>
      <c r="Z102" s="48"/>
      <c r="AA102" s="48"/>
      <c r="AB102" s="48"/>
      <c r="AC102" s="48"/>
      <c r="AD102" s="48"/>
      <c r="AE102" s="48"/>
      <c r="AF102" s="48"/>
      <c r="AG102" s="49" t="str">
        <f>IF(入力用!$C$25="○","↑","")</f>
        <v>↑</v>
      </c>
      <c r="AH102" s="48"/>
      <c r="AI102" s="48" t="str">
        <f>IF(入力用!$C$26="○","↑","")</f>
        <v/>
      </c>
      <c r="AJ102" s="48"/>
      <c r="AK102" s="48"/>
      <c r="AL102" s="83"/>
      <c r="AM102" s="61"/>
      <c r="AQ102" s="481"/>
      <c r="AR102" s="481"/>
      <c r="AS102" s="481"/>
      <c r="AT102" s="481"/>
      <c r="AU102" s="481"/>
      <c r="AV102" s="481"/>
      <c r="AW102" s="481"/>
      <c r="AX102" s="481"/>
      <c r="AY102" s="481"/>
      <c r="AZ102" s="481"/>
      <c r="BA102" s="481"/>
      <c r="BB102" s="481"/>
      <c r="BC102" s="481"/>
      <c r="BD102" s="481"/>
      <c r="BE102" s="481"/>
      <c r="BF102" s="481"/>
      <c r="BG102" s="481"/>
      <c r="BH102" s="481"/>
      <c r="BI102" s="481"/>
      <c r="BJ102" s="481"/>
      <c r="BK102" s="481"/>
      <c r="BL102" s="481"/>
      <c r="BM102" s="481"/>
      <c r="BN102" s="481"/>
      <c r="BO102" s="481"/>
      <c r="BP102" s="481"/>
      <c r="BQ102" s="481"/>
      <c r="BR102" s="481"/>
      <c r="BS102" s="481"/>
      <c r="BT102" s="481"/>
      <c r="BU102" s="481"/>
      <c r="BV102" s="481"/>
      <c r="BW102" s="481"/>
      <c r="BX102" s="481"/>
      <c r="BY102" s="481"/>
      <c r="BZ102" s="481"/>
      <c r="CA102" s="481"/>
      <c r="CB102" s="481"/>
      <c r="CC102" s="481"/>
      <c r="CD102" s="481"/>
      <c r="CE102" s="481"/>
      <c r="CF102" s="481"/>
      <c r="CG102" s="481"/>
      <c r="CH102" s="481"/>
      <c r="CI102" s="481"/>
      <c r="CJ102" s="481"/>
      <c r="CK102" s="481"/>
      <c r="CL102" s="481"/>
      <c r="CM102" s="481"/>
    </row>
    <row r="103" spans="4:91" ht="18.75" hidden="1" customHeight="1" thickBot="1" x14ac:dyDescent="0.2">
      <c r="D103" s="60"/>
      <c r="E103" s="84"/>
      <c r="F103" s="85"/>
      <c r="G103" s="85"/>
      <c r="H103" s="85"/>
      <c r="I103" s="85"/>
      <c r="J103" s="85"/>
      <c r="K103" s="85"/>
      <c r="L103" s="85"/>
      <c r="M103" s="85"/>
      <c r="N103" s="85"/>
      <c r="O103" s="85"/>
      <c r="P103" s="85"/>
      <c r="Q103" s="85" t="str">
        <f>IF(入力用!$C$23="○","｜","")</f>
        <v>｜</v>
      </c>
      <c r="R103" s="85"/>
      <c r="S103" s="85"/>
      <c r="T103" s="85"/>
      <c r="U103" s="85"/>
      <c r="V103" s="85"/>
      <c r="W103" s="85"/>
      <c r="X103" s="85"/>
      <c r="Y103" s="85" t="str">
        <f>IF(入力用!$C$24="○","｜","")</f>
        <v>｜</v>
      </c>
      <c r="Z103" s="85"/>
      <c r="AA103" s="85"/>
      <c r="AB103" s="85"/>
      <c r="AC103" s="85"/>
      <c r="AD103" s="85"/>
      <c r="AE103" s="85"/>
      <c r="AF103" s="85"/>
      <c r="AG103" s="85" t="str">
        <f>IF(入力用!$C$25="○","｜","")</f>
        <v>｜</v>
      </c>
      <c r="AH103" s="85"/>
      <c r="AI103" s="85" t="str">
        <f>IF(入力用!$C$26="○","｜","")</f>
        <v/>
      </c>
      <c r="AJ103" s="85"/>
      <c r="AK103" s="85"/>
      <c r="AL103" s="86"/>
      <c r="AM103" s="61"/>
      <c r="AQ103" s="481"/>
      <c r="AR103" s="481"/>
      <c r="AS103" s="481"/>
      <c r="AT103" s="481"/>
      <c r="AU103" s="481"/>
      <c r="AV103" s="481"/>
      <c r="AW103" s="481"/>
      <c r="AX103" s="481"/>
      <c r="AY103" s="481"/>
      <c r="AZ103" s="481"/>
      <c r="BA103" s="481"/>
      <c r="BB103" s="481"/>
      <c r="BC103" s="481"/>
      <c r="BD103" s="481"/>
      <c r="BE103" s="481"/>
      <c r="BF103" s="481"/>
      <c r="BG103" s="481"/>
      <c r="BH103" s="481"/>
      <c r="BI103" s="481"/>
      <c r="BJ103" s="481"/>
      <c r="BK103" s="481"/>
      <c r="BL103" s="481"/>
      <c r="BM103" s="481"/>
      <c r="BN103" s="481"/>
      <c r="BO103" s="481"/>
      <c r="BP103" s="481"/>
      <c r="BQ103" s="481"/>
      <c r="BR103" s="481"/>
      <c r="BS103" s="481"/>
      <c r="BT103" s="481"/>
      <c r="BU103" s="481"/>
      <c r="BV103" s="481"/>
      <c r="BW103" s="481"/>
      <c r="BX103" s="481"/>
      <c r="BY103" s="481"/>
      <c r="BZ103" s="481"/>
      <c r="CA103" s="481"/>
      <c r="CB103" s="481"/>
      <c r="CC103" s="481"/>
      <c r="CD103" s="481"/>
      <c r="CE103" s="481"/>
      <c r="CF103" s="481"/>
      <c r="CG103" s="481"/>
      <c r="CH103" s="481"/>
      <c r="CI103" s="481"/>
      <c r="CJ103" s="481"/>
      <c r="CK103" s="481"/>
      <c r="CL103" s="481"/>
      <c r="CM103" s="481"/>
    </row>
    <row r="104" spans="4:91" ht="18.75" hidden="1" customHeight="1" thickBot="1" x14ac:dyDescent="0.2">
      <c r="D104" s="65"/>
      <c r="E104" s="50"/>
      <c r="F104" s="50"/>
      <c r="G104" s="50"/>
      <c r="H104" s="50"/>
      <c r="I104" s="50"/>
      <c r="J104" s="50"/>
      <c r="K104" s="50"/>
      <c r="L104" s="50"/>
      <c r="M104" s="50"/>
      <c r="N104" s="50"/>
      <c r="O104" s="50"/>
      <c r="P104" s="50"/>
      <c r="Q104" s="50" t="str">
        <f>IF(入力用!$C$23="○","｜","")</f>
        <v>｜</v>
      </c>
      <c r="R104" s="50"/>
      <c r="S104" s="50"/>
      <c r="T104" s="50"/>
      <c r="U104" s="50"/>
      <c r="V104" s="50"/>
      <c r="W104" s="50"/>
      <c r="X104" s="50"/>
      <c r="Y104" s="50" t="str">
        <f>IF(入力用!$C$24="○","｜","")</f>
        <v>｜</v>
      </c>
      <c r="Z104" s="50"/>
      <c r="AA104" s="50"/>
      <c r="AB104" s="50"/>
      <c r="AC104" s="50"/>
      <c r="AD104" s="50"/>
      <c r="AE104" s="50"/>
      <c r="AF104" s="50"/>
      <c r="AG104" s="50" t="str">
        <f>IF(入力用!$C$25="○","｜","")</f>
        <v>｜</v>
      </c>
      <c r="AH104" s="50"/>
      <c r="AI104" s="50" t="str">
        <f>IF(入力用!$C$26="○","｜","")</f>
        <v/>
      </c>
      <c r="AJ104" s="50"/>
      <c r="AK104" s="50"/>
      <c r="AL104" s="50"/>
      <c r="AM104" s="66"/>
      <c r="AQ104" s="481"/>
      <c r="AR104" s="481"/>
      <c r="AS104" s="481"/>
      <c r="AT104" s="481"/>
      <c r="AU104" s="481"/>
      <c r="AV104" s="481"/>
      <c r="AW104" s="481"/>
      <c r="AX104" s="481"/>
      <c r="AY104" s="481"/>
      <c r="AZ104" s="481"/>
      <c r="BA104" s="481"/>
      <c r="BB104" s="481"/>
      <c r="BC104" s="481"/>
      <c r="BD104" s="481"/>
      <c r="BE104" s="481"/>
      <c r="BF104" s="481"/>
      <c r="BG104" s="481"/>
      <c r="BH104" s="481"/>
      <c r="BI104" s="481"/>
      <c r="BJ104" s="481"/>
      <c r="BK104" s="481"/>
      <c r="BL104" s="481"/>
      <c r="BM104" s="481"/>
      <c r="BN104" s="481"/>
      <c r="BO104" s="481"/>
      <c r="BP104" s="481"/>
      <c r="BQ104" s="481"/>
      <c r="BR104" s="481"/>
      <c r="BS104" s="481"/>
      <c r="BT104" s="481"/>
      <c r="BU104" s="481"/>
      <c r="BV104" s="481"/>
      <c r="BW104" s="481"/>
      <c r="BX104" s="481"/>
      <c r="BY104" s="481"/>
      <c r="BZ104" s="481"/>
      <c r="CA104" s="481"/>
      <c r="CB104" s="481"/>
      <c r="CC104" s="481"/>
      <c r="CD104" s="481"/>
      <c r="CE104" s="481"/>
      <c r="CF104" s="481"/>
      <c r="CG104" s="481"/>
      <c r="CH104" s="481"/>
      <c r="CI104" s="481"/>
      <c r="CJ104" s="481"/>
      <c r="CK104" s="481"/>
      <c r="CL104" s="481"/>
      <c r="CM104" s="481"/>
    </row>
    <row r="105" spans="4:91" ht="18.75" hidden="1" customHeight="1" x14ac:dyDescent="0.15">
      <c r="Q105" s="48" t="str">
        <f>IF(入力用!$C$23="○","｜","")</f>
        <v>｜</v>
      </c>
      <c r="R105" s="48"/>
      <c r="S105" s="48"/>
      <c r="T105" s="48"/>
      <c r="U105" s="48"/>
      <c r="V105" s="48"/>
      <c r="Y105" s="48" t="str">
        <f>IF(入力用!$C$24="○","｜","")</f>
        <v>｜</v>
      </c>
      <c r="Z105" s="48"/>
      <c r="AA105" s="48"/>
      <c r="AB105" s="48"/>
      <c r="AC105" s="48"/>
      <c r="AD105" s="48"/>
      <c r="AE105" s="48"/>
      <c r="AF105" s="48"/>
      <c r="AG105" s="48" t="str">
        <f>IF(入力用!$C$25="○","｜","")</f>
        <v>｜</v>
      </c>
      <c r="AI105" s="47" t="str">
        <f>IF(入力用!$C$26="○","｜","")</f>
        <v/>
      </c>
      <c r="AQ105" s="481"/>
      <c r="AR105" s="481"/>
      <c r="AS105" s="481"/>
      <c r="AT105" s="481"/>
      <c r="AU105" s="481"/>
      <c r="AV105" s="481"/>
      <c r="AW105" s="481"/>
      <c r="AX105" s="481"/>
      <c r="AY105" s="481"/>
      <c r="AZ105" s="481"/>
      <c r="BA105" s="481"/>
      <c r="BB105" s="481"/>
      <c r="BC105" s="481"/>
      <c r="BD105" s="481"/>
      <c r="BE105" s="481"/>
      <c r="BF105" s="481"/>
      <c r="BG105" s="481"/>
      <c r="BH105" s="481"/>
      <c r="BI105" s="481"/>
      <c r="BJ105" s="481"/>
      <c r="BK105" s="481"/>
      <c r="BL105" s="481"/>
      <c r="BM105" s="481"/>
      <c r="BN105" s="481"/>
      <c r="BO105" s="481"/>
      <c r="BP105" s="481"/>
      <c r="BQ105" s="481"/>
      <c r="BR105" s="481"/>
      <c r="BS105" s="481"/>
      <c r="BT105" s="481"/>
      <c r="BU105" s="481"/>
      <c r="BV105" s="481"/>
      <c r="BW105" s="481"/>
      <c r="BX105" s="481"/>
      <c r="BY105" s="481"/>
      <c r="BZ105" s="481"/>
      <c r="CA105" s="481"/>
      <c r="CB105" s="481"/>
      <c r="CC105" s="481"/>
      <c r="CD105" s="481"/>
      <c r="CE105" s="481"/>
      <c r="CF105" s="481"/>
      <c r="CG105" s="481"/>
      <c r="CH105" s="481"/>
      <c r="CI105" s="481"/>
      <c r="CJ105" s="481"/>
      <c r="CK105" s="481"/>
      <c r="CL105" s="481"/>
      <c r="CM105" s="481"/>
    </row>
    <row r="106" spans="4:91" ht="18.75" hidden="1" customHeight="1" x14ac:dyDescent="0.15">
      <c r="N106" s="48" t="str">
        <f>IF(入力用!$C$23="○","┌","")</f>
        <v>┌</v>
      </c>
      <c r="O106" s="48" t="str">
        <f>IF(入力用!$C$23="○","－","")</f>
        <v>－</v>
      </c>
      <c r="P106" s="48" t="str">
        <f>IF(入力用!$C$23="○","－","")</f>
        <v>－</v>
      </c>
      <c r="Q106" s="48" t="str">
        <f>IF(入力用!$C$23="○","┘","")</f>
        <v>┘</v>
      </c>
      <c r="R106" s="48"/>
      <c r="S106" s="48"/>
      <c r="T106" s="48"/>
      <c r="U106" s="48" t="str">
        <f>IF(入力用!$C$24="○","┌","")</f>
        <v>┌</v>
      </c>
      <c r="V106" s="48" t="str">
        <f>IF(入力用!$C$24="○","－","")</f>
        <v>－</v>
      </c>
      <c r="W106" s="48" t="str">
        <f>IF(入力用!$C$24="○","－","")</f>
        <v>－</v>
      </c>
      <c r="X106" s="48" t="str">
        <f>IF(入力用!$C$24="○","－","")</f>
        <v>－</v>
      </c>
      <c r="Y106" s="48" t="str">
        <f>IF(入力用!$C$24="○","┘","")</f>
        <v>┘</v>
      </c>
      <c r="Z106" s="48"/>
      <c r="AA106" s="48"/>
      <c r="AB106" s="48" t="str">
        <f>IF(入力用!$C$25="○","┌","")</f>
        <v>┌</v>
      </c>
      <c r="AC106" s="48" t="str">
        <f>IF(入力用!$C$25="○","－","")</f>
        <v>－</v>
      </c>
      <c r="AD106" s="48" t="str">
        <f>IF(入力用!$C$25="○","－","")</f>
        <v>－</v>
      </c>
      <c r="AE106" s="48" t="str">
        <f>IF(入力用!$C$25="○","－","")</f>
        <v>－</v>
      </c>
      <c r="AF106" s="48" t="str">
        <f>IF(入力用!$C$25="○","－","")</f>
        <v>－</v>
      </c>
      <c r="AG106" s="48" t="str">
        <f>IF(入力用!$C$25="○","┘","")</f>
        <v>┘</v>
      </c>
      <c r="AH106" s="48"/>
      <c r="AI106" s="48" t="str">
        <f>IF(入力用!$C$26="○","｜","")</f>
        <v/>
      </c>
      <c r="AQ106" s="481"/>
      <c r="AR106" s="481"/>
      <c r="AS106" s="481"/>
      <c r="AT106" s="481"/>
      <c r="AU106" s="481"/>
      <c r="AV106" s="481"/>
      <c r="AW106" s="481"/>
      <c r="AX106" s="481"/>
      <c r="AY106" s="481"/>
      <c r="AZ106" s="481"/>
      <c r="BA106" s="481"/>
      <c r="BB106" s="481"/>
      <c r="BC106" s="481"/>
      <c r="BD106" s="481"/>
      <c r="BE106" s="481"/>
      <c r="BF106" s="481"/>
      <c r="BG106" s="481"/>
      <c r="BH106" s="481"/>
      <c r="BI106" s="481"/>
      <c r="BJ106" s="481"/>
      <c r="BK106" s="481"/>
      <c r="BL106" s="481"/>
      <c r="BM106" s="481"/>
      <c r="BN106" s="481"/>
      <c r="BO106" s="481"/>
      <c r="BP106" s="481"/>
      <c r="BQ106" s="481"/>
      <c r="BR106" s="481"/>
      <c r="BS106" s="481"/>
      <c r="BT106" s="481"/>
      <c r="BU106" s="481"/>
      <c r="BV106" s="481"/>
      <c r="BW106" s="481"/>
      <c r="BX106" s="481"/>
      <c r="BY106" s="481"/>
      <c r="BZ106" s="481"/>
      <c r="CA106" s="481"/>
      <c r="CB106" s="481"/>
      <c r="CC106" s="481"/>
      <c r="CD106" s="481"/>
      <c r="CE106" s="481"/>
      <c r="CF106" s="481"/>
      <c r="CG106" s="481"/>
      <c r="CH106" s="481"/>
      <c r="CI106" s="481"/>
      <c r="CJ106" s="481"/>
      <c r="CK106" s="481"/>
      <c r="CL106" s="481"/>
      <c r="CM106" s="481"/>
    </row>
    <row r="107" spans="4:91" ht="18.75" hidden="1" customHeight="1" thickBot="1" x14ac:dyDescent="0.2">
      <c r="N107" s="48" t="str">
        <f>IF(入力用!$C$23="○","｜","")</f>
        <v>｜</v>
      </c>
      <c r="U107" s="48" t="str">
        <f>IF(入力用!$C$24="○","｜","")</f>
        <v>｜</v>
      </c>
      <c r="AB107" s="48" t="str">
        <f>IF(入力用!$C$25="○","｜","")</f>
        <v>｜</v>
      </c>
      <c r="AC107" s="48"/>
      <c r="AD107" s="48"/>
      <c r="AE107" s="48"/>
      <c r="AF107" s="48"/>
      <c r="AG107" s="48"/>
      <c r="AH107" s="48"/>
      <c r="AI107" s="48" t="str">
        <f>IF(入力用!$C$26="○","｜","")</f>
        <v/>
      </c>
      <c r="AJ107" s="48"/>
      <c r="AK107" s="48"/>
      <c r="AL107" s="48"/>
      <c r="AM107" s="48"/>
      <c r="AQ107" s="481"/>
      <c r="AR107" s="481"/>
      <c r="AS107" s="481"/>
      <c r="AT107" s="481"/>
      <c r="AU107" s="481"/>
      <c r="AV107" s="481"/>
      <c r="AW107" s="481"/>
      <c r="AX107" s="481"/>
      <c r="AY107" s="481"/>
      <c r="AZ107" s="481"/>
      <c r="BA107" s="481"/>
      <c r="BB107" s="481"/>
      <c r="BC107" s="481"/>
      <c r="BD107" s="481"/>
      <c r="BE107" s="481"/>
      <c r="BF107" s="481"/>
      <c r="BG107" s="481"/>
      <c r="BH107" s="481"/>
      <c r="BI107" s="481"/>
      <c r="BJ107" s="481"/>
      <c r="BK107" s="481"/>
      <c r="BL107" s="481"/>
      <c r="BM107" s="481"/>
      <c r="BN107" s="481"/>
      <c r="BO107" s="481"/>
      <c r="BP107" s="481"/>
      <c r="BQ107" s="481"/>
      <c r="BR107" s="481"/>
      <c r="BS107" s="481"/>
      <c r="BT107" s="481"/>
      <c r="BU107" s="481"/>
      <c r="BV107" s="481"/>
      <c r="BW107" s="481"/>
      <c r="BX107" s="481"/>
      <c r="BY107" s="481"/>
      <c r="BZ107" s="481"/>
      <c r="CA107" s="481"/>
      <c r="CB107" s="481"/>
      <c r="CC107" s="481"/>
      <c r="CD107" s="481"/>
      <c r="CE107" s="481"/>
      <c r="CF107" s="481"/>
      <c r="CG107" s="481"/>
      <c r="CH107" s="481"/>
      <c r="CI107" s="481"/>
      <c r="CJ107" s="481"/>
      <c r="CK107" s="481"/>
      <c r="CL107" s="481"/>
      <c r="CM107" s="481"/>
    </row>
    <row r="108" spans="4:91" ht="18.75" hidden="1" customHeight="1" x14ac:dyDescent="0.15">
      <c r="D108" s="58" t="s">
        <v>650</v>
      </c>
      <c r="E108" s="53"/>
      <c r="F108" s="53"/>
      <c r="G108" s="53"/>
      <c r="H108" s="53"/>
      <c r="I108" s="53"/>
      <c r="J108" s="53"/>
      <c r="K108" s="53"/>
      <c r="L108" s="53"/>
      <c r="M108" s="53"/>
      <c r="N108" s="53" t="str">
        <f>IF(入力用!$C$23="○","｜","")</f>
        <v>｜</v>
      </c>
      <c r="O108" s="53"/>
      <c r="P108" s="53"/>
      <c r="Q108" s="53"/>
      <c r="R108" s="53"/>
      <c r="S108" s="53"/>
      <c r="T108" s="53"/>
      <c r="U108" s="53" t="str">
        <f>IF(入力用!$C$24="○","｜","")</f>
        <v>｜</v>
      </c>
      <c r="V108" s="53"/>
      <c r="W108" s="53"/>
      <c r="X108" s="53"/>
      <c r="Y108" s="53"/>
      <c r="Z108" s="53"/>
      <c r="AA108" s="53"/>
      <c r="AB108" s="53" t="str">
        <f>IF(入力用!$C$25="○","｜","")</f>
        <v>｜</v>
      </c>
      <c r="AC108" s="53"/>
      <c r="AD108" s="53"/>
      <c r="AE108" s="53"/>
      <c r="AF108" s="53"/>
      <c r="AG108" s="53"/>
      <c r="AH108" s="53"/>
      <c r="AI108" s="53" t="str">
        <f>IF(入力用!$C$26="○","｜","")</f>
        <v/>
      </c>
      <c r="AJ108" s="53"/>
      <c r="AK108" s="53"/>
      <c r="AL108" s="53"/>
      <c r="AM108" s="59"/>
      <c r="AQ108" s="481"/>
      <c r="AR108" s="481"/>
      <c r="AS108" s="481"/>
      <c r="AT108" s="481"/>
      <c r="AU108" s="481"/>
      <c r="AV108" s="481"/>
      <c r="AW108" s="481"/>
      <c r="AX108" s="481"/>
      <c r="AY108" s="481"/>
      <c r="AZ108" s="481"/>
      <c r="BA108" s="481"/>
      <c r="BB108" s="481"/>
      <c r="BC108" s="481"/>
      <c r="BD108" s="481"/>
      <c r="BE108" s="481"/>
      <c r="BF108" s="481"/>
      <c r="BG108" s="481"/>
      <c r="BH108" s="481"/>
      <c r="BI108" s="481"/>
      <c r="BJ108" s="481"/>
      <c r="BK108" s="481"/>
      <c r="BL108" s="481"/>
      <c r="BM108" s="481"/>
      <c r="BN108" s="481"/>
      <c r="BO108" s="481"/>
      <c r="BP108" s="481"/>
      <c r="BQ108" s="481"/>
      <c r="BR108" s="481"/>
      <c r="BS108" s="481"/>
      <c r="BT108" s="481"/>
      <c r="BU108" s="481"/>
      <c r="BV108" s="481"/>
      <c r="BW108" s="481"/>
      <c r="BX108" s="481"/>
      <c r="BY108" s="481"/>
      <c r="BZ108" s="481"/>
      <c r="CA108" s="481"/>
      <c r="CB108" s="481"/>
      <c r="CC108" s="481"/>
      <c r="CD108" s="481"/>
      <c r="CE108" s="481"/>
      <c r="CF108" s="481"/>
      <c r="CG108" s="481"/>
      <c r="CH108" s="481"/>
      <c r="CI108" s="481"/>
      <c r="CJ108" s="481"/>
      <c r="CK108" s="481"/>
      <c r="CL108" s="481"/>
      <c r="CM108" s="481"/>
    </row>
    <row r="109" spans="4:91" ht="18.75" hidden="1" customHeight="1" x14ac:dyDescent="0.15">
      <c r="D109" s="60"/>
      <c r="E109" s="48"/>
      <c r="F109" s="48"/>
      <c r="G109" s="48"/>
      <c r="H109" s="48"/>
      <c r="I109" s="48"/>
      <c r="J109" s="48"/>
      <c r="K109" s="48"/>
      <c r="L109" s="48"/>
      <c r="M109" s="48"/>
      <c r="N109" s="46" t="str">
        <f>IF(入力用!$C$23="○","↓","")</f>
        <v>↓</v>
      </c>
      <c r="O109" s="48"/>
      <c r="P109" s="48"/>
      <c r="Q109" s="48"/>
      <c r="R109" s="48"/>
      <c r="S109" s="48"/>
      <c r="T109" s="48"/>
      <c r="U109" s="46" t="str">
        <f>IF(入力用!$C$24="○","↓","")</f>
        <v>↓</v>
      </c>
      <c r="V109" s="48"/>
      <c r="W109" s="48"/>
      <c r="X109" s="48"/>
      <c r="Y109" s="48"/>
      <c r="Z109" s="48"/>
      <c r="AA109" s="48"/>
      <c r="AB109" s="46" t="str">
        <f>IF(入力用!$C$25="○","↓","")</f>
        <v>↓</v>
      </c>
      <c r="AC109" s="48"/>
      <c r="AD109" s="48"/>
      <c r="AE109" s="48"/>
      <c r="AF109" s="48"/>
      <c r="AG109" s="48"/>
      <c r="AH109" s="48"/>
      <c r="AI109" s="46" t="str">
        <f>IF(入力用!$C$26="○","↓","")</f>
        <v/>
      </c>
      <c r="AJ109" s="48"/>
      <c r="AK109" s="48"/>
      <c r="AL109" s="48"/>
      <c r="AM109" s="61"/>
      <c r="AQ109" s="481"/>
      <c r="AR109" s="481"/>
      <c r="AS109" s="481"/>
      <c r="AT109" s="481"/>
      <c r="AU109" s="481"/>
      <c r="AV109" s="481"/>
      <c r="AW109" s="481"/>
      <c r="AX109" s="481"/>
      <c r="AY109" s="481"/>
      <c r="AZ109" s="481"/>
      <c r="BA109" s="481"/>
      <c r="BB109" s="481"/>
      <c r="BC109" s="481"/>
      <c r="BD109" s="481"/>
      <c r="BE109" s="481"/>
      <c r="BF109" s="481"/>
      <c r="BG109" s="481"/>
      <c r="BH109" s="481"/>
      <c r="BI109" s="481"/>
      <c r="BJ109" s="481"/>
      <c r="BK109" s="481"/>
      <c r="BL109" s="481"/>
      <c r="BM109" s="481"/>
      <c r="BN109" s="481"/>
      <c r="BO109" s="481"/>
      <c r="BP109" s="481"/>
      <c r="BQ109" s="481"/>
      <c r="BR109" s="481"/>
      <c r="BS109" s="481"/>
      <c r="BT109" s="481"/>
      <c r="BU109" s="481"/>
      <c r="BV109" s="481"/>
      <c r="BW109" s="481"/>
      <c r="BX109" s="481"/>
      <c r="BY109" s="481"/>
      <c r="BZ109" s="481"/>
      <c r="CA109" s="481"/>
      <c r="CB109" s="481"/>
      <c r="CC109" s="481"/>
      <c r="CD109" s="481"/>
      <c r="CE109" s="481"/>
      <c r="CF109" s="481"/>
      <c r="CG109" s="481"/>
      <c r="CH109" s="481"/>
      <c r="CI109" s="481"/>
      <c r="CJ109" s="481"/>
      <c r="CK109" s="481"/>
      <c r="CL109" s="481"/>
      <c r="CM109" s="481"/>
    </row>
    <row r="110" spans="4:91" ht="18.75" hidden="1" customHeight="1" x14ac:dyDescent="0.15">
      <c r="D110" s="60" t="s">
        <v>524</v>
      </c>
      <c r="E110" s="48"/>
      <c r="F110" s="48"/>
      <c r="G110" s="48"/>
      <c r="H110" s="48"/>
      <c r="I110" s="48"/>
      <c r="J110" s="48"/>
      <c r="K110" s="379" t="str">
        <f>IF(入力用!$C$23="○","建築","")</f>
        <v>建築</v>
      </c>
      <c r="L110" s="380"/>
      <c r="M110" s="380"/>
      <c r="N110" s="380"/>
      <c r="O110" s="380"/>
      <c r="P110" s="380"/>
      <c r="Q110" s="381"/>
      <c r="R110" s="379" t="str">
        <f>IF(入力用!$C$24="○","電気","")</f>
        <v>電気</v>
      </c>
      <c r="S110" s="380"/>
      <c r="T110" s="380"/>
      <c r="U110" s="380"/>
      <c r="V110" s="380"/>
      <c r="W110" s="380"/>
      <c r="X110" s="381"/>
      <c r="Y110" s="379" t="str">
        <f>IF(入力用!$C$25="○","機械","")</f>
        <v>機械</v>
      </c>
      <c r="Z110" s="380"/>
      <c r="AA110" s="380"/>
      <c r="AB110" s="380"/>
      <c r="AC110" s="380"/>
      <c r="AD110" s="380"/>
      <c r="AE110" s="381"/>
      <c r="AF110" s="379" t="str">
        <f>IF(入力用!$C$26="○","ＥＶ","")</f>
        <v/>
      </c>
      <c r="AG110" s="380"/>
      <c r="AH110" s="380"/>
      <c r="AI110" s="380"/>
      <c r="AJ110" s="380"/>
      <c r="AK110" s="380"/>
      <c r="AL110" s="381"/>
      <c r="AM110" s="61"/>
      <c r="AQ110" s="481"/>
      <c r="AR110" s="481"/>
      <c r="AS110" s="481"/>
      <c r="AT110" s="481"/>
      <c r="AU110" s="481"/>
      <c r="AV110" s="481"/>
      <c r="AW110" s="481"/>
      <c r="AX110" s="481"/>
      <c r="AY110" s="481"/>
      <c r="AZ110" s="481"/>
      <c r="BA110" s="481"/>
      <c r="BB110" s="481"/>
      <c r="BC110" s="481"/>
      <c r="BD110" s="481"/>
      <c r="BE110" s="481"/>
      <c r="BF110" s="481"/>
      <c r="BG110" s="481"/>
      <c r="BH110" s="481"/>
      <c r="BI110" s="481"/>
      <c r="BJ110" s="481"/>
      <c r="BK110" s="481"/>
      <c r="BL110" s="481"/>
      <c r="BM110" s="481"/>
      <c r="BN110" s="481"/>
      <c r="BO110" s="481"/>
      <c r="BP110" s="481"/>
      <c r="BQ110" s="481"/>
      <c r="BR110" s="481"/>
      <c r="BS110" s="481"/>
      <c r="BT110" s="481"/>
      <c r="BU110" s="481"/>
      <c r="BV110" s="481"/>
      <c r="BW110" s="481"/>
      <c r="BX110" s="481"/>
      <c r="BY110" s="481"/>
      <c r="BZ110" s="481"/>
      <c r="CA110" s="481"/>
      <c r="CB110" s="481"/>
      <c r="CC110" s="481"/>
      <c r="CD110" s="481"/>
      <c r="CE110" s="481"/>
      <c r="CF110" s="481"/>
      <c r="CG110" s="481"/>
      <c r="CH110" s="481"/>
      <c r="CI110" s="481"/>
      <c r="CJ110" s="481"/>
      <c r="CK110" s="481"/>
      <c r="CL110" s="481"/>
      <c r="CM110" s="481"/>
    </row>
    <row r="111" spans="4:91" ht="18.75" hidden="1" customHeight="1" x14ac:dyDescent="0.15">
      <c r="D111" s="60"/>
      <c r="E111" s="48"/>
      <c r="F111" s="48"/>
      <c r="G111" s="48"/>
      <c r="H111" s="48"/>
      <c r="I111" s="48"/>
      <c r="J111" s="48"/>
      <c r="K111" s="62"/>
      <c r="L111" s="48"/>
      <c r="M111" s="48"/>
      <c r="N111" s="48"/>
      <c r="O111" s="48"/>
      <c r="P111" s="48"/>
      <c r="Q111" s="63"/>
      <c r="R111" s="62"/>
      <c r="S111" s="48"/>
      <c r="T111" s="48"/>
      <c r="U111" s="48"/>
      <c r="V111" s="48"/>
      <c r="W111" s="48"/>
      <c r="X111" s="63"/>
      <c r="Y111" s="62"/>
      <c r="Z111" s="48"/>
      <c r="AA111" s="48"/>
      <c r="AB111" s="48"/>
      <c r="AC111" s="48"/>
      <c r="AD111" s="48"/>
      <c r="AE111" s="63"/>
      <c r="AF111" s="62"/>
      <c r="AG111" s="48"/>
      <c r="AH111" s="48"/>
      <c r="AI111" s="48"/>
      <c r="AJ111" s="48"/>
      <c r="AK111" s="48"/>
      <c r="AL111" s="63"/>
      <c r="AM111" s="61"/>
      <c r="AQ111" s="481"/>
      <c r="AR111" s="481"/>
      <c r="AS111" s="481"/>
      <c r="AT111" s="481"/>
      <c r="AU111" s="481"/>
      <c r="AV111" s="481"/>
      <c r="AW111" s="481"/>
      <c r="AX111" s="481"/>
      <c r="AY111" s="481"/>
      <c r="AZ111" s="481"/>
      <c r="BA111" s="481"/>
      <c r="BB111" s="481"/>
      <c r="BC111" s="481"/>
      <c r="BD111" s="481"/>
      <c r="BE111" s="481"/>
      <c r="BF111" s="481"/>
      <c r="BG111" s="481"/>
      <c r="BH111" s="481"/>
      <c r="BI111" s="481"/>
      <c r="BJ111" s="481"/>
      <c r="BK111" s="481"/>
      <c r="BL111" s="481"/>
      <c r="BM111" s="481"/>
      <c r="BN111" s="481"/>
      <c r="BO111" s="481"/>
      <c r="BP111" s="481"/>
      <c r="BQ111" s="481"/>
      <c r="BR111" s="481"/>
      <c r="BS111" s="481"/>
      <c r="BT111" s="481"/>
      <c r="BU111" s="481"/>
      <c r="BV111" s="481"/>
      <c r="BW111" s="481"/>
      <c r="BX111" s="481"/>
      <c r="BY111" s="481"/>
      <c r="BZ111" s="481"/>
      <c r="CA111" s="481"/>
      <c r="CB111" s="481"/>
      <c r="CC111" s="481"/>
      <c r="CD111" s="481"/>
      <c r="CE111" s="481"/>
      <c r="CF111" s="481"/>
      <c r="CG111" s="481"/>
      <c r="CH111" s="481"/>
      <c r="CI111" s="481"/>
      <c r="CJ111" s="481"/>
      <c r="CK111" s="481"/>
      <c r="CL111" s="481"/>
      <c r="CM111" s="481"/>
    </row>
    <row r="112" spans="4:91" ht="18.75" hidden="1" customHeight="1" x14ac:dyDescent="0.15">
      <c r="D112" s="60"/>
      <c r="E112" s="48"/>
      <c r="F112" s="48"/>
      <c r="G112" s="48"/>
      <c r="H112" s="48"/>
      <c r="I112" s="48"/>
      <c r="J112" s="48"/>
      <c r="K112" s="438">
        <f>IF(入力用!$C$23="○",入力用!$D$23,"")</f>
        <v>0</v>
      </c>
      <c r="L112" s="455"/>
      <c r="M112" s="455"/>
      <c r="N112" s="455"/>
      <c r="O112" s="455"/>
      <c r="P112" s="455"/>
      <c r="Q112" s="439"/>
      <c r="R112" s="438">
        <f>IF(入力用!$C$24="○",入力用!$D$24,"")</f>
        <v>0</v>
      </c>
      <c r="S112" s="455"/>
      <c r="T112" s="455"/>
      <c r="U112" s="455"/>
      <c r="V112" s="455"/>
      <c r="W112" s="455"/>
      <c r="X112" s="439"/>
      <c r="Y112" s="438">
        <f>IF(入力用!$C$25="○",入力用!$D$25,"")</f>
        <v>0</v>
      </c>
      <c r="Z112" s="455"/>
      <c r="AA112" s="455"/>
      <c r="AB112" s="455"/>
      <c r="AC112" s="455"/>
      <c r="AD112" s="455"/>
      <c r="AE112" s="439"/>
      <c r="AF112" s="438" t="str">
        <f>IF(入力用!$C$26="○",入力用!$D$26,"")</f>
        <v/>
      </c>
      <c r="AG112" s="455"/>
      <c r="AH112" s="455"/>
      <c r="AI112" s="455"/>
      <c r="AJ112" s="455"/>
      <c r="AK112" s="455"/>
      <c r="AL112" s="439"/>
      <c r="AM112" s="61"/>
      <c r="AP112" s="55"/>
      <c r="AQ112" s="481"/>
      <c r="AR112" s="481"/>
      <c r="AS112" s="481"/>
      <c r="AT112" s="481"/>
      <c r="AU112" s="481"/>
      <c r="AV112" s="481"/>
      <c r="AW112" s="481"/>
      <c r="AX112" s="481"/>
      <c r="AY112" s="481"/>
      <c r="AZ112" s="481"/>
      <c r="BA112" s="481"/>
      <c r="BB112" s="481"/>
      <c r="BC112" s="481"/>
      <c r="BD112" s="481"/>
      <c r="BE112" s="481"/>
      <c r="BF112" s="481"/>
      <c r="BG112" s="481"/>
      <c r="BH112" s="481"/>
      <c r="BI112" s="481"/>
      <c r="BJ112" s="481"/>
      <c r="BK112" s="481"/>
      <c r="BL112" s="481"/>
      <c r="BM112" s="481"/>
      <c r="BN112" s="481"/>
      <c r="BO112" s="481"/>
      <c r="BP112" s="481"/>
      <c r="BQ112" s="481"/>
      <c r="BR112" s="481"/>
      <c r="BS112" s="481"/>
      <c r="BT112" s="481"/>
      <c r="BU112" s="481"/>
      <c r="BV112" s="481"/>
      <c r="BW112" s="481"/>
      <c r="BX112" s="481"/>
      <c r="BY112" s="481"/>
      <c r="BZ112" s="481"/>
      <c r="CA112" s="481"/>
      <c r="CB112" s="481"/>
      <c r="CC112" s="481"/>
      <c r="CD112" s="481"/>
      <c r="CE112" s="481"/>
      <c r="CF112" s="481"/>
      <c r="CG112" s="481"/>
      <c r="CH112" s="481"/>
      <c r="CI112" s="481"/>
      <c r="CJ112" s="481"/>
      <c r="CK112" s="481"/>
      <c r="CL112" s="481"/>
      <c r="CM112" s="481"/>
    </row>
    <row r="113" spans="3:91" ht="18.75" hidden="1" customHeight="1" x14ac:dyDescent="0.15">
      <c r="D113" s="60"/>
      <c r="E113" s="48"/>
      <c r="F113" s="48"/>
      <c r="G113" s="48"/>
      <c r="H113" s="48"/>
      <c r="I113" s="48"/>
      <c r="J113" s="48"/>
      <c r="K113" s="470" t="str">
        <f>IF(入力用!$C$23="","","TEL "&amp;入力用!$Z$23)</f>
        <v xml:space="preserve">TEL </v>
      </c>
      <c r="L113" s="471"/>
      <c r="M113" s="471"/>
      <c r="N113" s="471"/>
      <c r="O113" s="471"/>
      <c r="P113" s="471"/>
      <c r="Q113" s="472"/>
      <c r="R113" s="470" t="str">
        <f>IF(入力用!$C$24="","","TEL "&amp;入力用!$Z$24)</f>
        <v xml:space="preserve">TEL </v>
      </c>
      <c r="S113" s="471"/>
      <c r="T113" s="471"/>
      <c r="U113" s="471"/>
      <c r="V113" s="471"/>
      <c r="W113" s="471"/>
      <c r="X113" s="472"/>
      <c r="Y113" s="470" t="str">
        <f>IF(入力用!$C$25="","","TEL "&amp;入力用!$Z$25)</f>
        <v xml:space="preserve">TEL </v>
      </c>
      <c r="Z113" s="471"/>
      <c r="AA113" s="471"/>
      <c r="AB113" s="471"/>
      <c r="AC113" s="471"/>
      <c r="AD113" s="471"/>
      <c r="AE113" s="472"/>
      <c r="AF113" s="470" t="str">
        <f>IF(入力用!$C$26="","","TEL "&amp;入力用!$Z$26)</f>
        <v/>
      </c>
      <c r="AG113" s="471"/>
      <c r="AH113" s="471"/>
      <c r="AI113" s="471"/>
      <c r="AJ113" s="471"/>
      <c r="AK113" s="471"/>
      <c r="AL113" s="472"/>
      <c r="AM113" s="68"/>
      <c r="AP113" s="55"/>
      <c r="AQ113" s="481"/>
      <c r="AR113" s="481"/>
      <c r="AS113" s="481"/>
      <c r="AT113" s="481"/>
      <c r="AU113" s="481"/>
      <c r="AV113" s="481"/>
      <c r="AW113" s="481"/>
      <c r="AX113" s="481"/>
      <c r="AY113" s="481"/>
      <c r="AZ113" s="481"/>
      <c r="BA113" s="481"/>
      <c r="BB113" s="481"/>
      <c r="BC113" s="481"/>
      <c r="BD113" s="481"/>
      <c r="BE113" s="481"/>
      <c r="BF113" s="481"/>
      <c r="BG113" s="481"/>
      <c r="BH113" s="481"/>
      <c r="BI113" s="481"/>
      <c r="BJ113" s="481"/>
      <c r="BK113" s="481"/>
      <c r="BL113" s="481"/>
      <c r="BM113" s="481"/>
      <c r="BN113" s="481"/>
      <c r="BO113" s="481"/>
      <c r="BP113" s="481"/>
      <c r="BQ113" s="481"/>
      <c r="BR113" s="481"/>
      <c r="BS113" s="481"/>
      <c r="BT113" s="481"/>
      <c r="BU113" s="481"/>
      <c r="BV113" s="481"/>
      <c r="BW113" s="481"/>
      <c r="BX113" s="481"/>
      <c r="BY113" s="481"/>
      <c r="BZ113" s="481"/>
      <c r="CA113" s="481"/>
      <c r="CB113" s="481"/>
      <c r="CC113" s="481"/>
      <c r="CD113" s="481"/>
      <c r="CE113" s="481"/>
      <c r="CF113" s="481"/>
      <c r="CG113" s="481"/>
      <c r="CH113" s="481"/>
      <c r="CI113" s="481"/>
      <c r="CJ113" s="481"/>
      <c r="CK113" s="481"/>
      <c r="CL113" s="481"/>
      <c r="CM113" s="481"/>
    </row>
    <row r="114" spans="3:91" ht="18.75" hidden="1" customHeight="1" x14ac:dyDescent="0.15">
      <c r="D114" s="60" t="s">
        <v>524</v>
      </c>
      <c r="E114" s="48"/>
      <c r="F114" s="48"/>
      <c r="G114" s="48"/>
      <c r="H114" s="48"/>
      <c r="I114" s="48"/>
      <c r="J114" s="48"/>
      <c r="K114" s="470" t="str">
        <f>IF(入力用!$C$23="","","FAX "&amp;入力用!$AA$23)</f>
        <v xml:space="preserve">FAX </v>
      </c>
      <c r="L114" s="471"/>
      <c r="M114" s="471"/>
      <c r="N114" s="471"/>
      <c r="O114" s="471"/>
      <c r="P114" s="471"/>
      <c r="Q114" s="472"/>
      <c r="R114" s="470" t="str">
        <f>IF(入力用!$C$24="","","FAX "&amp;入力用!$AA$24)</f>
        <v xml:space="preserve">FAX </v>
      </c>
      <c r="S114" s="471"/>
      <c r="T114" s="471"/>
      <c r="U114" s="471"/>
      <c r="V114" s="471"/>
      <c r="W114" s="471"/>
      <c r="X114" s="472"/>
      <c r="Y114" s="470" t="str">
        <f>IF(入力用!$C$25="","","FAX "&amp;入力用!$AA$25)</f>
        <v xml:space="preserve">FAX </v>
      </c>
      <c r="Z114" s="471"/>
      <c r="AA114" s="471"/>
      <c r="AB114" s="471"/>
      <c r="AC114" s="471"/>
      <c r="AD114" s="471"/>
      <c r="AE114" s="472"/>
      <c r="AF114" s="470" t="str">
        <f>IF(入力用!$C$26="","","FAX "&amp;入力用!$AA$26)</f>
        <v/>
      </c>
      <c r="AG114" s="471"/>
      <c r="AH114" s="471"/>
      <c r="AI114" s="471"/>
      <c r="AJ114" s="471"/>
      <c r="AK114" s="471"/>
      <c r="AL114" s="472"/>
      <c r="AM114" s="68"/>
      <c r="AP114" s="55"/>
      <c r="AQ114" s="481"/>
      <c r="AR114" s="481"/>
      <c r="AS114" s="481"/>
      <c r="AT114" s="481"/>
      <c r="AU114" s="481"/>
      <c r="AV114" s="481"/>
      <c r="AW114" s="481"/>
      <c r="AX114" s="481"/>
      <c r="AY114" s="481"/>
      <c r="AZ114" s="481"/>
      <c r="BA114" s="481"/>
      <c r="BB114" s="481"/>
      <c r="BC114" s="481"/>
      <c r="BD114" s="481"/>
      <c r="BE114" s="481"/>
      <c r="BF114" s="481"/>
      <c r="BG114" s="481"/>
      <c r="BH114" s="481"/>
      <c r="BI114" s="481"/>
      <c r="BJ114" s="481"/>
      <c r="BK114" s="481"/>
      <c r="BL114" s="481"/>
      <c r="BM114" s="481"/>
      <c r="BN114" s="481"/>
      <c r="BO114" s="481"/>
      <c r="BP114" s="481"/>
      <c r="BQ114" s="481"/>
      <c r="BR114" s="481"/>
      <c r="BS114" s="481"/>
      <c r="BT114" s="481"/>
      <c r="BU114" s="481"/>
      <c r="BV114" s="481"/>
      <c r="BW114" s="481"/>
      <c r="BX114" s="481"/>
      <c r="BY114" s="481"/>
      <c r="BZ114" s="481"/>
      <c r="CA114" s="481"/>
      <c r="CB114" s="481"/>
      <c r="CC114" s="481"/>
      <c r="CD114" s="481"/>
      <c r="CE114" s="481"/>
      <c r="CF114" s="481"/>
      <c r="CG114" s="481"/>
      <c r="CH114" s="481"/>
      <c r="CI114" s="481"/>
      <c r="CJ114" s="481"/>
      <c r="CK114" s="481"/>
      <c r="CL114" s="481"/>
      <c r="CM114" s="481"/>
    </row>
    <row r="115" spans="3:91" ht="18.75" hidden="1" customHeight="1" x14ac:dyDescent="0.15">
      <c r="D115" s="60"/>
      <c r="E115" s="67" t="s">
        <v>525</v>
      </c>
      <c r="F115" s="67"/>
      <c r="G115" s="67"/>
      <c r="H115" s="67"/>
      <c r="I115" s="67"/>
      <c r="J115" s="67"/>
      <c r="K115" s="438">
        <f>IF(入力用!$C$23="","",入力用!$V$23)</f>
        <v>0</v>
      </c>
      <c r="L115" s="455"/>
      <c r="M115" s="455"/>
      <c r="N115" s="455"/>
      <c r="O115" s="455"/>
      <c r="P115" s="455"/>
      <c r="Q115" s="439"/>
      <c r="R115" s="438">
        <f>IF(入力用!$C$24="","",入力用!$V$24)</f>
        <v>0</v>
      </c>
      <c r="S115" s="455"/>
      <c r="T115" s="455"/>
      <c r="U115" s="455"/>
      <c r="V115" s="455"/>
      <c r="W115" s="455"/>
      <c r="X115" s="439"/>
      <c r="Y115" s="438">
        <f>IF(入力用!$C$25="","",入力用!$V$25)</f>
        <v>0</v>
      </c>
      <c r="Z115" s="455"/>
      <c r="AA115" s="455"/>
      <c r="AB115" s="455"/>
      <c r="AC115" s="455"/>
      <c r="AD115" s="455"/>
      <c r="AE115" s="439"/>
      <c r="AF115" s="438" t="str">
        <f>IF(入力用!$C$26="","",入力用!$V$26)</f>
        <v/>
      </c>
      <c r="AG115" s="455"/>
      <c r="AH115" s="455"/>
      <c r="AI115" s="455"/>
      <c r="AJ115" s="455"/>
      <c r="AK115" s="455"/>
      <c r="AL115" s="439"/>
      <c r="AM115" s="61"/>
      <c r="AP115" s="55"/>
      <c r="AQ115" s="481"/>
      <c r="AR115" s="481"/>
      <c r="AS115" s="481"/>
      <c r="AT115" s="481"/>
      <c r="AU115" s="481"/>
      <c r="AV115" s="481"/>
      <c r="AW115" s="481"/>
      <c r="AX115" s="481"/>
      <c r="AY115" s="481"/>
      <c r="AZ115" s="481"/>
      <c r="BA115" s="481"/>
      <c r="BB115" s="481"/>
      <c r="BC115" s="481"/>
      <c r="BD115" s="481"/>
      <c r="BE115" s="481"/>
      <c r="BF115" s="481"/>
      <c r="BG115" s="481"/>
      <c r="BH115" s="481"/>
      <c r="BI115" s="481"/>
      <c r="BJ115" s="481"/>
      <c r="BK115" s="481"/>
      <c r="BL115" s="481"/>
      <c r="BM115" s="481"/>
      <c r="BN115" s="481"/>
      <c r="BO115" s="481"/>
      <c r="BP115" s="481"/>
      <c r="BQ115" s="481"/>
      <c r="BR115" s="481"/>
      <c r="BS115" s="481"/>
      <c r="BT115" s="481"/>
      <c r="BU115" s="481"/>
      <c r="BV115" s="481"/>
      <c r="BW115" s="481"/>
      <c r="BX115" s="481"/>
      <c r="BY115" s="481"/>
      <c r="BZ115" s="481"/>
      <c r="CA115" s="481"/>
      <c r="CB115" s="481"/>
      <c r="CC115" s="481"/>
      <c r="CD115" s="481"/>
      <c r="CE115" s="481"/>
      <c r="CF115" s="481"/>
      <c r="CG115" s="481"/>
      <c r="CH115" s="481"/>
      <c r="CI115" s="481"/>
      <c r="CJ115" s="481"/>
      <c r="CK115" s="481"/>
      <c r="CL115" s="481"/>
      <c r="CM115" s="481"/>
    </row>
    <row r="116" spans="3:91" ht="18.75" hidden="1" customHeight="1" x14ac:dyDescent="0.15">
      <c r="D116" s="60"/>
      <c r="E116" s="67" t="s">
        <v>526</v>
      </c>
      <c r="F116" s="67"/>
      <c r="G116" s="67"/>
      <c r="H116" s="67"/>
      <c r="I116" s="67"/>
      <c r="J116" s="67"/>
      <c r="K116" s="438">
        <f>IF(入力用!$C$23="","",入力用!$X$23)</f>
        <v>0</v>
      </c>
      <c r="L116" s="455"/>
      <c r="M116" s="455"/>
      <c r="N116" s="455"/>
      <c r="O116" s="455"/>
      <c r="P116" s="455"/>
      <c r="Q116" s="439"/>
      <c r="R116" s="438">
        <f>IF(入力用!$C$24="","",入力用!$X$24)</f>
        <v>0</v>
      </c>
      <c r="S116" s="455"/>
      <c r="T116" s="455"/>
      <c r="U116" s="455"/>
      <c r="V116" s="455"/>
      <c r="W116" s="455"/>
      <c r="X116" s="439"/>
      <c r="Y116" s="438">
        <f>IF(入力用!$C$25="","",入力用!$X$25)</f>
        <v>0</v>
      </c>
      <c r="Z116" s="455"/>
      <c r="AA116" s="455"/>
      <c r="AB116" s="455"/>
      <c r="AC116" s="455"/>
      <c r="AD116" s="455"/>
      <c r="AE116" s="439"/>
      <c r="AF116" s="438" t="str">
        <f>IF(入力用!$C$26="","",入力用!$X$26)</f>
        <v/>
      </c>
      <c r="AG116" s="455"/>
      <c r="AH116" s="455"/>
      <c r="AI116" s="455"/>
      <c r="AJ116" s="455"/>
      <c r="AK116" s="455"/>
      <c r="AL116" s="439"/>
      <c r="AM116" s="61"/>
      <c r="AP116" s="55"/>
      <c r="AQ116" s="481"/>
      <c r="AR116" s="481"/>
      <c r="AS116" s="481"/>
      <c r="AT116" s="481"/>
      <c r="AU116" s="481"/>
      <c r="AV116" s="481"/>
      <c r="AW116" s="481"/>
      <c r="AX116" s="481"/>
      <c r="AY116" s="481"/>
      <c r="AZ116" s="481"/>
      <c r="BA116" s="481"/>
      <c r="BB116" s="481"/>
      <c r="BC116" s="481"/>
      <c r="BD116" s="481"/>
      <c r="BE116" s="481"/>
      <c r="BF116" s="481"/>
      <c r="BG116" s="481"/>
      <c r="BH116" s="481"/>
      <c r="BI116" s="481"/>
      <c r="BJ116" s="481"/>
      <c r="BK116" s="481"/>
      <c r="BL116" s="481"/>
      <c r="BM116" s="481"/>
      <c r="BN116" s="481"/>
      <c r="BO116" s="481"/>
      <c r="BP116" s="481"/>
      <c r="BQ116" s="481"/>
      <c r="BR116" s="481"/>
      <c r="BS116" s="481"/>
      <c r="BT116" s="481"/>
      <c r="BU116" s="481"/>
      <c r="BV116" s="481"/>
      <c r="BW116" s="481"/>
      <c r="BX116" s="481"/>
      <c r="BY116" s="481"/>
      <c r="BZ116" s="481"/>
      <c r="CA116" s="481"/>
      <c r="CB116" s="481"/>
      <c r="CC116" s="481"/>
      <c r="CD116" s="481"/>
      <c r="CE116" s="481"/>
      <c r="CF116" s="481"/>
      <c r="CG116" s="481"/>
      <c r="CH116" s="481"/>
      <c r="CI116" s="481"/>
      <c r="CJ116" s="481"/>
      <c r="CK116" s="481"/>
      <c r="CL116" s="481"/>
      <c r="CM116" s="481"/>
    </row>
    <row r="117" spans="3:91" ht="18.75" hidden="1" customHeight="1" x14ac:dyDescent="0.15">
      <c r="D117" s="60"/>
      <c r="E117" s="67" t="s">
        <v>527</v>
      </c>
      <c r="F117" s="67"/>
      <c r="G117" s="67"/>
      <c r="H117" s="67"/>
      <c r="I117" s="67"/>
      <c r="J117" s="67"/>
      <c r="K117" s="438">
        <f>IF(入力用!$C$23="","",入力用!$Y$23)</f>
        <v>0</v>
      </c>
      <c r="L117" s="455"/>
      <c r="M117" s="455"/>
      <c r="N117" s="455"/>
      <c r="O117" s="455"/>
      <c r="P117" s="455"/>
      <c r="Q117" s="439"/>
      <c r="R117" s="438">
        <f>IF(入力用!$C$24="","",入力用!$Y$24)</f>
        <v>0</v>
      </c>
      <c r="S117" s="455"/>
      <c r="T117" s="455"/>
      <c r="U117" s="455"/>
      <c r="V117" s="455"/>
      <c r="W117" s="455"/>
      <c r="X117" s="439"/>
      <c r="Y117" s="438">
        <f>IF(入力用!$C$25="","",入力用!$Y$25)</f>
        <v>0</v>
      </c>
      <c r="Z117" s="455"/>
      <c r="AA117" s="455"/>
      <c r="AB117" s="455"/>
      <c r="AC117" s="455"/>
      <c r="AD117" s="455"/>
      <c r="AE117" s="439"/>
      <c r="AF117" s="438" t="str">
        <f>IF(入力用!$C$26="","",入力用!$Y$26)</f>
        <v/>
      </c>
      <c r="AG117" s="455"/>
      <c r="AH117" s="455"/>
      <c r="AI117" s="455"/>
      <c r="AJ117" s="455"/>
      <c r="AK117" s="455"/>
      <c r="AL117" s="439"/>
      <c r="AM117" s="61"/>
      <c r="AP117" s="55"/>
      <c r="AQ117" s="481"/>
      <c r="AR117" s="481"/>
      <c r="AS117" s="481"/>
      <c r="AT117" s="481"/>
      <c r="AU117" s="481"/>
      <c r="AV117" s="481"/>
      <c r="AW117" s="481"/>
      <c r="AX117" s="481"/>
      <c r="AY117" s="481"/>
      <c r="AZ117" s="481"/>
      <c r="BA117" s="481"/>
      <c r="BB117" s="481"/>
      <c r="BC117" s="481"/>
      <c r="BD117" s="481"/>
      <c r="BE117" s="481"/>
      <c r="BF117" s="481"/>
      <c r="BG117" s="481"/>
      <c r="BH117" s="481"/>
      <c r="BI117" s="481"/>
      <c r="BJ117" s="481"/>
      <c r="BK117" s="481"/>
      <c r="BL117" s="481"/>
      <c r="BM117" s="481"/>
      <c r="BN117" s="481"/>
      <c r="BO117" s="481"/>
      <c r="BP117" s="481"/>
      <c r="BQ117" s="481"/>
      <c r="BR117" s="481"/>
      <c r="BS117" s="481"/>
      <c r="BT117" s="481"/>
      <c r="BU117" s="481"/>
      <c r="BV117" s="481"/>
      <c r="BW117" s="481"/>
      <c r="BX117" s="481"/>
      <c r="BY117" s="481"/>
      <c r="BZ117" s="481"/>
      <c r="CA117" s="481"/>
      <c r="CB117" s="481"/>
      <c r="CC117" s="481"/>
      <c r="CD117" s="481"/>
      <c r="CE117" s="481"/>
      <c r="CF117" s="481"/>
      <c r="CG117" s="481"/>
      <c r="CH117" s="481"/>
      <c r="CI117" s="481"/>
      <c r="CJ117" s="481"/>
      <c r="CK117" s="481"/>
      <c r="CL117" s="481"/>
      <c r="CM117" s="481"/>
    </row>
    <row r="118" spans="3:91" ht="18.75" hidden="1" customHeight="1" x14ac:dyDescent="0.15">
      <c r="D118" s="60"/>
      <c r="E118" s="48"/>
      <c r="F118" s="48"/>
      <c r="G118" s="48"/>
      <c r="H118" s="48"/>
      <c r="I118" s="48"/>
      <c r="J118" s="48"/>
      <c r="K118" s="64"/>
      <c r="L118" s="46"/>
      <c r="M118" s="46"/>
      <c r="N118" s="46"/>
      <c r="O118" s="46"/>
      <c r="P118" s="46"/>
      <c r="Q118" s="51"/>
      <c r="R118" s="64"/>
      <c r="S118" s="46"/>
      <c r="T118" s="46"/>
      <c r="U118" s="46"/>
      <c r="V118" s="46"/>
      <c r="W118" s="46"/>
      <c r="X118" s="51"/>
      <c r="Y118" s="64"/>
      <c r="Z118" s="46"/>
      <c r="AA118" s="46"/>
      <c r="AB118" s="46"/>
      <c r="AC118" s="46"/>
      <c r="AD118" s="46"/>
      <c r="AE118" s="51"/>
      <c r="AF118" s="64"/>
      <c r="AG118" s="46"/>
      <c r="AH118" s="46"/>
      <c r="AI118" s="46"/>
      <c r="AJ118" s="46"/>
      <c r="AK118" s="46"/>
      <c r="AL118" s="51"/>
      <c r="AM118" s="61"/>
      <c r="AQ118" s="481"/>
      <c r="AR118" s="481"/>
      <c r="AS118" s="481"/>
      <c r="AT118" s="481"/>
      <c r="AU118" s="481"/>
      <c r="AV118" s="481"/>
      <c r="AW118" s="481"/>
      <c r="AX118" s="481"/>
      <c r="AY118" s="481"/>
      <c r="AZ118" s="481"/>
      <c r="BA118" s="481"/>
      <c r="BB118" s="481"/>
      <c r="BC118" s="481"/>
      <c r="BD118" s="481"/>
      <c r="BE118" s="481"/>
      <c r="BF118" s="481"/>
      <c r="BG118" s="481"/>
      <c r="BH118" s="481"/>
      <c r="BI118" s="481"/>
      <c r="BJ118" s="481"/>
      <c r="BK118" s="481"/>
      <c r="BL118" s="481"/>
      <c r="BM118" s="481"/>
      <c r="BN118" s="481"/>
      <c r="BO118" s="481"/>
      <c r="BP118" s="481"/>
      <c r="BQ118" s="481"/>
      <c r="BR118" s="481"/>
      <c r="BS118" s="481"/>
      <c r="BT118" s="481"/>
      <c r="BU118" s="481"/>
      <c r="BV118" s="481"/>
      <c r="BW118" s="481"/>
      <c r="BX118" s="481"/>
      <c r="BY118" s="481"/>
      <c r="BZ118" s="481"/>
      <c r="CA118" s="481"/>
      <c r="CB118" s="481"/>
      <c r="CC118" s="481"/>
      <c r="CD118" s="481"/>
      <c r="CE118" s="481"/>
      <c r="CF118" s="481"/>
      <c r="CG118" s="481"/>
      <c r="CH118" s="481"/>
      <c r="CI118" s="481"/>
      <c r="CJ118" s="481"/>
      <c r="CK118" s="481"/>
      <c r="CL118" s="481"/>
      <c r="CM118" s="481"/>
    </row>
    <row r="119" spans="3:91" ht="18.75" hidden="1" customHeight="1" thickBot="1" x14ac:dyDescent="0.2">
      <c r="D119" s="65"/>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66"/>
      <c r="AQ119" s="481"/>
      <c r="AR119" s="481"/>
      <c r="AS119" s="481"/>
      <c r="AT119" s="481"/>
      <c r="AU119" s="481"/>
      <c r="AV119" s="481"/>
      <c r="AW119" s="481"/>
      <c r="AX119" s="481"/>
      <c r="AY119" s="481"/>
      <c r="AZ119" s="481"/>
      <c r="BA119" s="481"/>
      <c r="BB119" s="481"/>
      <c r="BC119" s="481"/>
      <c r="BD119" s="481"/>
      <c r="BE119" s="481"/>
      <c r="BF119" s="481"/>
      <c r="BG119" s="481"/>
      <c r="BH119" s="481"/>
      <c r="BI119" s="481"/>
      <c r="BJ119" s="481"/>
      <c r="BK119" s="481"/>
      <c r="BL119" s="481"/>
      <c r="BM119" s="481"/>
      <c r="BN119" s="481"/>
      <c r="BO119" s="481"/>
      <c r="BP119" s="481"/>
      <c r="BQ119" s="481"/>
      <c r="BR119" s="481"/>
      <c r="BS119" s="481"/>
      <c r="BT119" s="481"/>
      <c r="BU119" s="481"/>
      <c r="BV119" s="481"/>
      <c r="BW119" s="481"/>
      <c r="BX119" s="481"/>
      <c r="BY119" s="481"/>
      <c r="BZ119" s="481"/>
      <c r="CA119" s="481"/>
      <c r="CB119" s="481"/>
      <c r="CC119" s="481"/>
      <c r="CD119" s="481"/>
      <c r="CE119" s="481"/>
      <c r="CF119" s="481"/>
      <c r="CG119" s="481"/>
      <c r="CH119" s="481"/>
      <c r="CI119" s="481"/>
      <c r="CJ119" s="481"/>
      <c r="CK119" s="481"/>
      <c r="CL119" s="481"/>
      <c r="CM119" s="481"/>
    </row>
    <row r="120" spans="3:91" ht="18.75" hidden="1" customHeight="1" x14ac:dyDescent="0.15">
      <c r="AQ120" s="481"/>
      <c r="AR120" s="481"/>
      <c r="AS120" s="481"/>
      <c r="AT120" s="481"/>
      <c r="AU120" s="481"/>
      <c r="AV120" s="481"/>
      <c r="AW120" s="481"/>
      <c r="AX120" s="481"/>
      <c r="AY120" s="481"/>
      <c r="AZ120" s="481"/>
      <c r="BA120" s="481"/>
      <c r="BB120" s="481"/>
      <c r="BC120" s="481"/>
      <c r="BD120" s="481"/>
      <c r="BE120" s="481"/>
      <c r="BF120" s="481"/>
      <c r="BG120" s="481"/>
      <c r="BH120" s="481"/>
      <c r="BI120" s="481"/>
      <c r="BJ120" s="481"/>
      <c r="BK120" s="481"/>
      <c r="BL120" s="481"/>
      <c r="BM120" s="481"/>
      <c r="BN120" s="481"/>
      <c r="BO120" s="481"/>
      <c r="BP120" s="481"/>
      <c r="BQ120" s="481"/>
      <c r="BR120" s="481"/>
      <c r="BS120" s="481"/>
      <c r="BT120" s="481"/>
      <c r="BU120" s="481"/>
      <c r="BV120" s="481"/>
      <c r="BW120" s="481"/>
      <c r="BX120" s="481"/>
      <c r="BY120" s="481"/>
      <c r="BZ120" s="481"/>
      <c r="CA120" s="481"/>
      <c r="CB120" s="481"/>
      <c r="CC120" s="481"/>
      <c r="CD120" s="481"/>
      <c r="CE120" s="481"/>
      <c r="CF120" s="481"/>
      <c r="CG120" s="481"/>
      <c r="CH120" s="481"/>
      <c r="CI120" s="481"/>
      <c r="CJ120" s="481"/>
      <c r="CK120" s="481"/>
      <c r="CL120" s="481"/>
      <c r="CM120" s="481"/>
    </row>
    <row r="121" spans="3:91" x14ac:dyDescent="0.15">
      <c r="C121" s="47" t="s">
        <v>548</v>
      </c>
      <c r="AN121" s="56" t="str">
        <f>IF(入力用!$E$9="独立行政法人国立高等専門学校機構　仙台高等専門学校施設課","【仙台高等専門学校施設課と高専が共同で監理する場合】","【本部整備課と高専が共同で監理する場合】")</f>
        <v>【本部整備課と高専が共同で監理する場合】</v>
      </c>
      <c r="AO121" s="56"/>
      <c r="AQ121" s="483" t="s">
        <v>428</v>
      </c>
      <c r="AR121" s="483"/>
      <c r="AS121" s="483"/>
      <c r="AT121" s="483"/>
      <c r="AU121" s="483"/>
      <c r="AV121" s="483"/>
      <c r="AW121" s="483"/>
      <c r="AX121" s="483"/>
      <c r="AY121" s="483"/>
      <c r="AZ121" s="483"/>
      <c r="BA121" s="483"/>
      <c r="BB121" s="483"/>
      <c r="BC121" s="483"/>
      <c r="BD121" s="483"/>
      <c r="BE121" s="483"/>
      <c r="BF121" s="483"/>
      <c r="BG121" s="483"/>
      <c r="BH121" s="483"/>
      <c r="BI121" s="483"/>
      <c r="BJ121" s="483"/>
      <c r="BK121" s="483"/>
      <c r="BL121" s="483"/>
      <c r="BM121" s="483"/>
      <c r="BN121" s="483"/>
      <c r="BO121" s="483"/>
      <c r="BP121" s="483"/>
      <c r="BQ121" s="483"/>
      <c r="BR121" s="483"/>
      <c r="BS121" s="483"/>
      <c r="BT121" s="483"/>
      <c r="BU121" s="483"/>
      <c r="BV121" s="483"/>
      <c r="BW121" s="483"/>
      <c r="BX121" s="483"/>
      <c r="BY121" s="483"/>
      <c r="BZ121" s="483"/>
      <c r="CA121" s="483"/>
      <c r="CB121" s="483"/>
      <c r="CC121" s="483"/>
      <c r="CD121" s="483"/>
      <c r="CE121" s="483"/>
      <c r="CF121" s="483"/>
      <c r="CG121" s="483"/>
      <c r="CH121" s="483"/>
      <c r="CI121" s="483"/>
      <c r="CJ121" s="483"/>
      <c r="CK121" s="483"/>
      <c r="CL121" s="483"/>
      <c r="CM121" s="483"/>
    </row>
    <row r="122" spans="3:91" x14ac:dyDescent="0.15">
      <c r="D122" s="47" t="s">
        <v>216</v>
      </c>
      <c r="AQ122" s="483"/>
      <c r="AR122" s="483"/>
      <c r="AS122" s="483"/>
      <c r="AT122" s="483"/>
      <c r="AU122" s="483"/>
      <c r="AV122" s="483"/>
      <c r="AW122" s="483"/>
      <c r="AX122" s="483"/>
      <c r="AY122" s="483"/>
      <c r="AZ122" s="483"/>
      <c r="BA122" s="483"/>
      <c r="BB122" s="483"/>
      <c r="BC122" s="483"/>
      <c r="BD122" s="483"/>
      <c r="BE122" s="483"/>
      <c r="BF122" s="483"/>
      <c r="BG122" s="483"/>
      <c r="BH122" s="483"/>
      <c r="BI122" s="483"/>
      <c r="BJ122" s="483"/>
      <c r="BK122" s="483"/>
      <c r="BL122" s="483"/>
      <c r="BM122" s="483"/>
      <c r="BN122" s="483"/>
      <c r="BO122" s="483"/>
      <c r="BP122" s="483"/>
      <c r="BQ122" s="483"/>
      <c r="BR122" s="483"/>
      <c r="BS122" s="483"/>
      <c r="BT122" s="483"/>
      <c r="BU122" s="483"/>
      <c r="BV122" s="483"/>
      <c r="BW122" s="483"/>
      <c r="BX122" s="483"/>
      <c r="BY122" s="483"/>
      <c r="BZ122" s="483"/>
      <c r="CA122" s="483"/>
      <c r="CB122" s="483"/>
      <c r="CC122" s="483"/>
      <c r="CD122" s="483"/>
      <c r="CE122" s="483"/>
      <c r="CF122" s="483"/>
      <c r="CG122" s="483"/>
      <c r="CH122" s="483"/>
      <c r="CI122" s="483"/>
      <c r="CJ122" s="483"/>
      <c r="CK122" s="483"/>
      <c r="CL122" s="483"/>
      <c r="CM122" s="483"/>
    </row>
    <row r="123" spans="3:91" x14ac:dyDescent="0.15">
      <c r="D123" s="47" t="s">
        <v>218</v>
      </c>
      <c r="AQ123" s="483"/>
      <c r="AR123" s="483"/>
      <c r="AS123" s="483"/>
      <c r="AT123" s="483"/>
      <c r="AU123" s="483"/>
      <c r="AV123" s="483"/>
      <c r="AW123" s="483"/>
      <c r="AX123" s="483"/>
      <c r="AY123" s="483"/>
      <c r="AZ123" s="483"/>
      <c r="BA123" s="483"/>
      <c r="BB123" s="483"/>
      <c r="BC123" s="483"/>
      <c r="BD123" s="483"/>
      <c r="BE123" s="483"/>
      <c r="BF123" s="483"/>
      <c r="BG123" s="483"/>
      <c r="BH123" s="483"/>
      <c r="BI123" s="483"/>
      <c r="BJ123" s="483"/>
      <c r="BK123" s="483"/>
      <c r="BL123" s="483"/>
      <c r="BM123" s="483"/>
      <c r="BN123" s="483"/>
      <c r="BO123" s="483"/>
      <c r="BP123" s="483"/>
      <c r="BQ123" s="483"/>
      <c r="BR123" s="483"/>
      <c r="BS123" s="483"/>
      <c r="BT123" s="483"/>
      <c r="BU123" s="483"/>
      <c r="BV123" s="483"/>
      <c r="BW123" s="483"/>
      <c r="BX123" s="483"/>
      <c r="BY123" s="483"/>
      <c r="BZ123" s="483"/>
      <c r="CA123" s="483"/>
      <c r="CB123" s="483"/>
      <c r="CC123" s="483"/>
      <c r="CD123" s="483"/>
      <c r="CE123" s="483"/>
      <c r="CF123" s="483"/>
      <c r="CG123" s="483"/>
      <c r="CH123" s="483"/>
      <c r="CI123" s="483"/>
      <c r="CJ123" s="483"/>
      <c r="CK123" s="483"/>
      <c r="CL123" s="483"/>
      <c r="CM123" s="483"/>
    </row>
    <row r="124" spans="3:91" x14ac:dyDescent="0.15">
      <c r="D124" s="47" t="s">
        <v>217</v>
      </c>
      <c r="AQ124" s="483"/>
      <c r="AR124" s="483"/>
      <c r="AS124" s="483"/>
      <c r="AT124" s="483"/>
      <c r="AU124" s="483"/>
      <c r="AV124" s="483"/>
      <c r="AW124" s="483"/>
      <c r="AX124" s="483"/>
      <c r="AY124" s="483"/>
      <c r="AZ124" s="483"/>
      <c r="BA124" s="483"/>
      <c r="BB124" s="483"/>
      <c r="BC124" s="483"/>
      <c r="BD124" s="483"/>
      <c r="BE124" s="483"/>
      <c r="BF124" s="483"/>
      <c r="BG124" s="483"/>
      <c r="BH124" s="483"/>
      <c r="BI124" s="483"/>
      <c r="BJ124" s="483"/>
      <c r="BK124" s="483"/>
      <c r="BL124" s="483"/>
      <c r="BM124" s="483"/>
      <c r="BN124" s="483"/>
      <c r="BO124" s="483"/>
      <c r="BP124" s="483"/>
      <c r="BQ124" s="483"/>
      <c r="BR124" s="483"/>
      <c r="BS124" s="483"/>
      <c r="BT124" s="483"/>
      <c r="BU124" s="483"/>
      <c r="BV124" s="483"/>
      <c r="BW124" s="483"/>
      <c r="BX124" s="483"/>
      <c r="BY124" s="483"/>
      <c r="BZ124" s="483"/>
      <c r="CA124" s="483"/>
      <c r="CB124" s="483"/>
      <c r="CC124" s="483"/>
      <c r="CD124" s="483"/>
      <c r="CE124" s="483"/>
      <c r="CF124" s="483"/>
      <c r="CG124" s="483"/>
      <c r="CH124" s="483"/>
      <c r="CI124" s="483"/>
      <c r="CJ124" s="483"/>
      <c r="CK124" s="483"/>
      <c r="CL124" s="483"/>
      <c r="CM124" s="483"/>
    </row>
    <row r="125" spans="3:91" x14ac:dyDescent="0.15">
      <c r="E125" s="47" t="s">
        <v>553</v>
      </c>
      <c r="AQ125" s="483"/>
      <c r="AR125" s="483"/>
      <c r="AS125" s="483"/>
      <c r="AT125" s="483"/>
      <c r="AU125" s="483"/>
      <c r="AV125" s="483"/>
      <c r="AW125" s="483"/>
      <c r="AX125" s="483"/>
      <c r="AY125" s="483"/>
      <c r="AZ125" s="483"/>
      <c r="BA125" s="483"/>
      <c r="BB125" s="483"/>
      <c r="BC125" s="483"/>
      <c r="BD125" s="483"/>
      <c r="BE125" s="483"/>
      <c r="BF125" s="483"/>
      <c r="BG125" s="483"/>
      <c r="BH125" s="483"/>
      <c r="BI125" s="483"/>
      <c r="BJ125" s="483"/>
      <c r="BK125" s="483"/>
      <c r="BL125" s="483"/>
      <c r="BM125" s="483"/>
      <c r="BN125" s="483"/>
      <c r="BO125" s="483"/>
      <c r="BP125" s="483"/>
      <c r="BQ125" s="483"/>
      <c r="BR125" s="483"/>
      <c r="BS125" s="483"/>
      <c r="BT125" s="483"/>
      <c r="BU125" s="483"/>
      <c r="BV125" s="483"/>
      <c r="BW125" s="483"/>
      <c r="BX125" s="483"/>
      <c r="BY125" s="483"/>
      <c r="BZ125" s="483"/>
      <c r="CA125" s="483"/>
      <c r="CB125" s="483"/>
      <c r="CC125" s="483"/>
      <c r="CD125" s="483"/>
      <c r="CE125" s="483"/>
      <c r="CF125" s="483"/>
      <c r="CG125" s="483"/>
      <c r="CH125" s="483"/>
      <c r="CI125" s="483"/>
      <c r="CJ125" s="483"/>
      <c r="CK125" s="483"/>
      <c r="CL125" s="483"/>
      <c r="CM125" s="483"/>
    </row>
    <row r="126" spans="3:91" x14ac:dyDescent="0.15">
      <c r="Q126" s="437" t="s">
        <v>225</v>
      </c>
      <c r="R126" s="437"/>
      <c r="S126" s="437"/>
      <c r="T126" s="437"/>
      <c r="U126" s="437"/>
      <c r="AC126" s="437" t="s">
        <v>224</v>
      </c>
      <c r="AD126" s="437"/>
      <c r="AE126" s="437"/>
      <c r="AF126" s="437"/>
      <c r="AG126" s="437"/>
      <c r="AQ126" s="483"/>
      <c r="AR126" s="483"/>
      <c r="AS126" s="483"/>
      <c r="AT126" s="483"/>
      <c r="AU126" s="483"/>
      <c r="AV126" s="483"/>
      <c r="AW126" s="483"/>
      <c r="AX126" s="483"/>
      <c r="AY126" s="483"/>
      <c r="AZ126" s="483"/>
      <c r="BA126" s="483"/>
      <c r="BB126" s="483"/>
      <c r="BC126" s="483"/>
      <c r="BD126" s="483"/>
      <c r="BE126" s="483"/>
      <c r="BF126" s="483"/>
      <c r="BG126" s="483"/>
      <c r="BH126" s="483"/>
      <c r="BI126" s="483"/>
      <c r="BJ126" s="483"/>
      <c r="BK126" s="483"/>
      <c r="BL126" s="483"/>
      <c r="BM126" s="483"/>
      <c r="BN126" s="483"/>
      <c r="BO126" s="483"/>
      <c r="BP126" s="483"/>
      <c r="BQ126" s="483"/>
      <c r="BR126" s="483"/>
      <c r="BS126" s="483"/>
      <c r="BT126" s="483"/>
      <c r="BU126" s="483"/>
      <c r="BV126" s="483"/>
      <c r="BW126" s="483"/>
      <c r="BX126" s="483"/>
      <c r="BY126" s="483"/>
      <c r="BZ126" s="483"/>
      <c r="CA126" s="483"/>
      <c r="CB126" s="483"/>
      <c r="CC126" s="483"/>
      <c r="CD126" s="483"/>
      <c r="CE126" s="483"/>
      <c r="CF126" s="483"/>
      <c r="CG126" s="483"/>
      <c r="CH126" s="483"/>
      <c r="CI126" s="483"/>
      <c r="CJ126" s="483"/>
      <c r="CK126" s="483"/>
      <c r="CL126" s="483"/>
      <c r="CM126" s="483"/>
    </row>
    <row r="127" spans="3:91" x14ac:dyDescent="0.15">
      <c r="F127" s="69" t="str">
        <f>"【"&amp;入力用!$R$11&amp;"】"</f>
        <v>【高専主体】</v>
      </c>
      <c r="G127" s="69"/>
      <c r="H127" s="69"/>
      <c r="I127" s="69"/>
      <c r="K127" s="440" t="s">
        <v>651</v>
      </c>
      <c r="L127" s="441"/>
      <c r="M127" s="441"/>
      <c r="N127" s="441"/>
      <c r="O127" s="441"/>
      <c r="P127" s="442"/>
      <c r="Q127" s="449" t="s">
        <v>588</v>
      </c>
      <c r="R127" s="450"/>
      <c r="S127" s="450"/>
      <c r="T127" s="450"/>
      <c r="U127" s="451"/>
      <c r="V127" s="440" t="e">
        <f>IF(入力用!$R$11="整備課主体",入力用!$AH$21&amp;"監督職員",VLOOKUP(入力用!$D$4,入力用!$AR$2:$AW$59,6,FALSE)&amp;"
主任監督職員")</f>
        <v>#N/A</v>
      </c>
      <c r="W127" s="441"/>
      <c r="X127" s="441"/>
      <c r="Y127" s="441"/>
      <c r="Z127" s="441"/>
      <c r="AA127" s="441"/>
      <c r="AB127" s="442"/>
      <c r="AC127" s="449" t="s">
        <v>588</v>
      </c>
      <c r="AD127" s="450"/>
      <c r="AE127" s="450"/>
      <c r="AF127" s="450"/>
      <c r="AG127" s="451"/>
      <c r="AH127" s="440" t="str">
        <f>IF(入力用!R11="整備課主体",VLOOKUP(入力用!$D$4,入力用!$AR$2:$AW$59,6,FALSE)&amp;"
主任監督職員",入力用!$AH$21&amp;"監督職員")</f>
        <v>高専機構本部整備課監督職員</v>
      </c>
      <c r="AI127" s="441"/>
      <c r="AJ127" s="441"/>
      <c r="AK127" s="441"/>
      <c r="AL127" s="441"/>
      <c r="AM127" s="441"/>
      <c r="AN127" s="442"/>
      <c r="AO127" s="71"/>
      <c r="AP127" s="55"/>
      <c r="AQ127" s="483"/>
      <c r="AR127" s="483"/>
      <c r="AS127" s="483"/>
      <c r="AT127" s="483"/>
      <c r="AU127" s="483"/>
      <c r="AV127" s="483"/>
      <c r="AW127" s="483"/>
      <c r="AX127" s="483"/>
      <c r="AY127" s="483"/>
      <c r="AZ127" s="483"/>
      <c r="BA127" s="483"/>
      <c r="BB127" s="483"/>
      <c r="BC127" s="483"/>
      <c r="BD127" s="483"/>
      <c r="BE127" s="483"/>
      <c r="BF127" s="483"/>
      <c r="BG127" s="483"/>
      <c r="BH127" s="483"/>
      <c r="BI127" s="483"/>
      <c r="BJ127" s="483"/>
      <c r="BK127" s="483"/>
      <c r="BL127" s="483"/>
      <c r="BM127" s="483"/>
      <c r="BN127" s="483"/>
      <c r="BO127" s="483"/>
      <c r="BP127" s="483"/>
      <c r="BQ127" s="483"/>
      <c r="BR127" s="483"/>
      <c r="BS127" s="483"/>
      <c r="BT127" s="483"/>
      <c r="BU127" s="483"/>
      <c r="BV127" s="483"/>
      <c r="BW127" s="483"/>
      <c r="BX127" s="483"/>
      <c r="BY127" s="483"/>
      <c r="BZ127" s="483"/>
      <c r="CA127" s="483"/>
      <c r="CB127" s="483"/>
      <c r="CC127" s="483"/>
      <c r="CD127" s="483"/>
      <c r="CE127" s="483"/>
      <c r="CF127" s="483"/>
      <c r="CG127" s="483"/>
      <c r="CH127" s="483"/>
      <c r="CI127" s="483"/>
      <c r="CJ127" s="483"/>
      <c r="CK127" s="483"/>
      <c r="CL127" s="483"/>
      <c r="CM127" s="483"/>
    </row>
    <row r="128" spans="3:91" x14ac:dyDescent="0.15">
      <c r="F128" s="69"/>
      <c r="G128" s="69"/>
      <c r="H128" s="69"/>
      <c r="I128" s="69"/>
      <c r="K128" s="443"/>
      <c r="L128" s="444"/>
      <c r="M128" s="444"/>
      <c r="N128" s="444"/>
      <c r="O128" s="444"/>
      <c r="P128" s="445"/>
      <c r="Q128" s="438" t="s">
        <v>589</v>
      </c>
      <c r="R128" s="437"/>
      <c r="S128" s="437"/>
      <c r="T128" s="437"/>
      <c r="U128" s="439"/>
      <c r="V128" s="443"/>
      <c r="W128" s="444"/>
      <c r="X128" s="444"/>
      <c r="Y128" s="444"/>
      <c r="Z128" s="444"/>
      <c r="AA128" s="444"/>
      <c r="AB128" s="445"/>
      <c r="AC128" s="438" t="s">
        <v>589</v>
      </c>
      <c r="AD128" s="437"/>
      <c r="AE128" s="437"/>
      <c r="AF128" s="437"/>
      <c r="AG128" s="439"/>
      <c r="AH128" s="443"/>
      <c r="AI128" s="444"/>
      <c r="AJ128" s="444"/>
      <c r="AK128" s="444"/>
      <c r="AL128" s="444"/>
      <c r="AM128" s="444"/>
      <c r="AN128" s="445"/>
      <c r="AO128" s="71"/>
      <c r="AQ128" s="483"/>
      <c r="AR128" s="483"/>
      <c r="AS128" s="483"/>
      <c r="AT128" s="483"/>
      <c r="AU128" s="483"/>
      <c r="AV128" s="483"/>
      <c r="AW128" s="483"/>
      <c r="AX128" s="483"/>
      <c r="AY128" s="483"/>
      <c r="AZ128" s="483"/>
      <c r="BA128" s="483"/>
      <c r="BB128" s="483"/>
      <c r="BC128" s="483"/>
      <c r="BD128" s="483"/>
      <c r="BE128" s="483"/>
      <c r="BF128" s="483"/>
      <c r="BG128" s="483"/>
      <c r="BH128" s="483"/>
      <c r="BI128" s="483"/>
      <c r="BJ128" s="483"/>
      <c r="BK128" s="483"/>
      <c r="BL128" s="483"/>
      <c r="BM128" s="483"/>
      <c r="BN128" s="483"/>
      <c r="BO128" s="483"/>
      <c r="BP128" s="483"/>
      <c r="BQ128" s="483"/>
      <c r="BR128" s="483"/>
      <c r="BS128" s="483"/>
      <c r="BT128" s="483"/>
      <c r="BU128" s="483"/>
      <c r="BV128" s="483"/>
      <c r="BW128" s="483"/>
      <c r="BX128" s="483"/>
      <c r="BY128" s="483"/>
      <c r="BZ128" s="483"/>
      <c r="CA128" s="483"/>
      <c r="CB128" s="483"/>
      <c r="CC128" s="483"/>
      <c r="CD128" s="483"/>
      <c r="CE128" s="483"/>
      <c r="CF128" s="483"/>
      <c r="CG128" s="483"/>
      <c r="CH128" s="483"/>
      <c r="CI128" s="483"/>
      <c r="CJ128" s="483"/>
      <c r="CK128" s="483"/>
      <c r="CL128" s="483"/>
      <c r="CM128" s="483"/>
    </row>
    <row r="129" spans="5:91" ht="24" customHeight="1" x14ac:dyDescent="0.15">
      <c r="F129" s="69"/>
      <c r="G129" s="69"/>
      <c r="H129" s="69"/>
      <c r="I129" s="69"/>
      <c r="Q129" s="478" t="s">
        <v>549</v>
      </c>
      <c r="R129" s="478"/>
      <c r="S129" s="478"/>
      <c r="T129" s="478"/>
      <c r="U129" s="478"/>
      <c r="AC129" s="479" t="str">
        <f>IF(入力用!$R$11="整備課主体","","必要な場合調整を行う")</f>
        <v>必要な場合調整を行う</v>
      </c>
      <c r="AD129" s="479"/>
      <c r="AE129" s="479"/>
      <c r="AF129" s="479"/>
      <c r="AG129" s="479"/>
      <c r="AQ129" s="483"/>
      <c r="AR129" s="483"/>
      <c r="AS129" s="483"/>
      <c r="AT129" s="483"/>
      <c r="AU129" s="483"/>
      <c r="AV129" s="483"/>
      <c r="AW129" s="483"/>
      <c r="AX129" s="483"/>
      <c r="AY129" s="483"/>
      <c r="AZ129" s="483"/>
      <c r="BA129" s="483"/>
      <c r="BB129" s="483"/>
      <c r="BC129" s="483"/>
      <c r="BD129" s="483"/>
      <c r="BE129" s="483"/>
      <c r="BF129" s="483"/>
      <c r="BG129" s="483"/>
      <c r="BH129" s="483"/>
      <c r="BI129" s="483"/>
      <c r="BJ129" s="483"/>
      <c r="BK129" s="483"/>
      <c r="BL129" s="483"/>
      <c r="BM129" s="483"/>
      <c r="BN129" s="483"/>
      <c r="BO129" s="483"/>
      <c r="BP129" s="483"/>
      <c r="BQ129" s="483"/>
      <c r="BR129" s="483"/>
      <c r="BS129" s="483"/>
      <c r="BT129" s="483"/>
      <c r="BU129" s="483"/>
      <c r="BV129" s="483"/>
      <c r="BW129" s="483"/>
      <c r="BX129" s="483"/>
      <c r="BY129" s="483"/>
      <c r="BZ129" s="483"/>
      <c r="CA129" s="483"/>
      <c r="CB129" s="483"/>
      <c r="CC129" s="483"/>
      <c r="CD129" s="483"/>
      <c r="CE129" s="483"/>
      <c r="CF129" s="483"/>
      <c r="CG129" s="483"/>
      <c r="CH129" s="483"/>
      <c r="CI129" s="483"/>
      <c r="CJ129" s="483"/>
      <c r="CK129" s="483"/>
      <c r="CL129" s="483"/>
      <c r="CM129" s="483"/>
    </row>
    <row r="130" spans="5:91" ht="12.75" customHeight="1" x14ac:dyDescent="0.15">
      <c r="E130" s="47" t="s">
        <v>550</v>
      </c>
      <c r="AQ130" s="483"/>
      <c r="AR130" s="483"/>
      <c r="AS130" s="483"/>
      <c r="AT130" s="483"/>
      <c r="AU130" s="483"/>
      <c r="AV130" s="483"/>
      <c r="AW130" s="483"/>
      <c r="AX130" s="483"/>
      <c r="AY130" s="483"/>
      <c r="AZ130" s="483"/>
      <c r="BA130" s="483"/>
      <c r="BB130" s="483"/>
      <c r="BC130" s="483"/>
      <c r="BD130" s="483"/>
      <c r="BE130" s="483"/>
      <c r="BF130" s="483"/>
      <c r="BG130" s="483"/>
      <c r="BH130" s="483"/>
      <c r="BI130" s="483"/>
      <c r="BJ130" s="483"/>
      <c r="BK130" s="483"/>
      <c r="BL130" s="483"/>
      <c r="BM130" s="483"/>
      <c r="BN130" s="483"/>
      <c r="BO130" s="483"/>
      <c r="BP130" s="483"/>
      <c r="BQ130" s="483"/>
      <c r="BR130" s="483"/>
      <c r="BS130" s="483"/>
      <c r="BT130" s="483"/>
      <c r="BU130" s="483"/>
      <c r="BV130" s="483"/>
      <c r="BW130" s="483"/>
      <c r="BX130" s="483"/>
      <c r="BY130" s="483"/>
      <c r="BZ130" s="483"/>
      <c r="CA130" s="483"/>
      <c r="CB130" s="483"/>
      <c r="CC130" s="483"/>
      <c r="CD130" s="483"/>
      <c r="CE130" s="483"/>
      <c r="CF130" s="483"/>
      <c r="CG130" s="483"/>
      <c r="CH130" s="483"/>
      <c r="CI130" s="483"/>
      <c r="CJ130" s="483"/>
      <c r="CK130" s="483"/>
      <c r="CL130" s="483"/>
      <c r="CM130" s="483"/>
    </row>
    <row r="131" spans="5:91" ht="12.75" customHeight="1" x14ac:dyDescent="0.15">
      <c r="Q131" s="437" t="s">
        <v>222</v>
      </c>
      <c r="R131" s="437"/>
      <c r="S131" s="437"/>
      <c r="T131" s="437"/>
      <c r="U131" s="437"/>
      <c r="AC131" s="437" t="s">
        <v>224</v>
      </c>
      <c r="AD131" s="437"/>
      <c r="AE131" s="437"/>
      <c r="AF131" s="437"/>
      <c r="AG131" s="437"/>
      <c r="AQ131" s="483"/>
      <c r="AR131" s="483"/>
      <c r="AS131" s="483"/>
      <c r="AT131" s="483"/>
      <c r="AU131" s="483"/>
      <c r="AV131" s="483"/>
      <c r="AW131" s="483"/>
      <c r="AX131" s="483"/>
      <c r="AY131" s="483"/>
      <c r="AZ131" s="483"/>
      <c r="BA131" s="483"/>
      <c r="BB131" s="483"/>
      <c r="BC131" s="483"/>
      <c r="BD131" s="483"/>
      <c r="BE131" s="483"/>
      <c r="BF131" s="483"/>
      <c r="BG131" s="483"/>
      <c r="BH131" s="483"/>
      <c r="BI131" s="483"/>
      <c r="BJ131" s="483"/>
      <c r="BK131" s="483"/>
      <c r="BL131" s="483"/>
      <c r="BM131" s="483"/>
      <c r="BN131" s="483"/>
      <c r="BO131" s="483"/>
      <c r="BP131" s="483"/>
      <c r="BQ131" s="483"/>
      <c r="BR131" s="483"/>
      <c r="BS131" s="483"/>
      <c r="BT131" s="483"/>
      <c r="BU131" s="483"/>
      <c r="BV131" s="483"/>
      <c r="BW131" s="483"/>
      <c r="BX131" s="483"/>
      <c r="BY131" s="483"/>
      <c r="BZ131" s="483"/>
      <c r="CA131" s="483"/>
      <c r="CB131" s="483"/>
      <c r="CC131" s="483"/>
      <c r="CD131" s="483"/>
      <c r="CE131" s="483"/>
      <c r="CF131" s="483"/>
      <c r="CG131" s="483"/>
      <c r="CH131" s="483"/>
      <c r="CI131" s="483"/>
      <c r="CJ131" s="483"/>
      <c r="CK131" s="483"/>
      <c r="CL131" s="483"/>
      <c r="CM131" s="483"/>
    </row>
    <row r="132" spans="5:91" x14ac:dyDescent="0.15">
      <c r="E132" s="69"/>
      <c r="F132" s="69" t="str">
        <f>"【"&amp;入力用!$R$11&amp;"】"</f>
        <v>【高専主体】</v>
      </c>
      <c r="G132" s="69"/>
      <c r="H132" s="69"/>
      <c r="I132" s="69"/>
      <c r="J132" s="69"/>
      <c r="K132" s="440" t="s">
        <v>651</v>
      </c>
      <c r="L132" s="441"/>
      <c r="M132" s="441"/>
      <c r="N132" s="441"/>
      <c r="O132" s="441"/>
      <c r="P132" s="442"/>
      <c r="Q132" s="449" t="s">
        <v>588</v>
      </c>
      <c r="R132" s="450"/>
      <c r="S132" s="450"/>
      <c r="T132" s="450"/>
      <c r="U132" s="451"/>
      <c r="V132" s="440" t="e">
        <f>IF(入力用!$R$11="整備課主体",入力用!$AH$21&amp;"監督職員",VLOOKUP(入力用!$D$4,入力用!$AR$2:$AW$59,6,FALSE)&amp;"
主任監督職員")</f>
        <v>#N/A</v>
      </c>
      <c r="W132" s="441"/>
      <c r="X132" s="441"/>
      <c r="Y132" s="441"/>
      <c r="Z132" s="441"/>
      <c r="AA132" s="441"/>
      <c r="AB132" s="442"/>
      <c r="AC132" s="449" t="s">
        <v>551</v>
      </c>
      <c r="AD132" s="484"/>
      <c r="AE132" s="484"/>
      <c r="AF132" s="484"/>
      <c r="AG132" s="451"/>
      <c r="AH132" s="440" t="str">
        <f>IF(入力用!R11="整備課主体",VLOOKUP(入力用!$D$4,入力用!$AR$2:$AW$59,6,FALSE)&amp;"
主任監督職員",入力用!$AH$21&amp;"監督職員")</f>
        <v>高専機構本部整備課監督職員</v>
      </c>
      <c r="AI132" s="441"/>
      <c r="AJ132" s="441"/>
      <c r="AK132" s="441"/>
      <c r="AL132" s="441"/>
      <c r="AM132" s="441"/>
      <c r="AN132" s="442"/>
      <c r="AO132" s="71"/>
      <c r="AP132" s="55"/>
      <c r="AQ132" s="483"/>
      <c r="AR132" s="483"/>
      <c r="AS132" s="483"/>
      <c r="AT132" s="483"/>
      <c r="AU132" s="483"/>
      <c r="AV132" s="483"/>
      <c r="AW132" s="483"/>
      <c r="AX132" s="483"/>
      <c r="AY132" s="483"/>
      <c r="AZ132" s="483"/>
      <c r="BA132" s="483"/>
      <c r="BB132" s="483"/>
      <c r="BC132" s="483"/>
      <c r="BD132" s="483"/>
      <c r="BE132" s="483"/>
      <c r="BF132" s="483"/>
      <c r="BG132" s="483"/>
      <c r="BH132" s="483"/>
      <c r="BI132" s="483"/>
      <c r="BJ132" s="483"/>
      <c r="BK132" s="483"/>
      <c r="BL132" s="483"/>
      <c r="BM132" s="483"/>
      <c r="BN132" s="483"/>
      <c r="BO132" s="483"/>
      <c r="BP132" s="483"/>
      <c r="BQ132" s="483"/>
      <c r="BR132" s="483"/>
      <c r="BS132" s="483"/>
      <c r="BT132" s="483"/>
      <c r="BU132" s="483"/>
      <c r="BV132" s="483"/>
      <c r="BW132" s="483"/>
      <c r="BX132" s="483"/>
      <c r="BY132" s="483"/>
      <c r="BZ132" s="483"/>
      <c r="CA132" s="483"/>
      <c r="CB132" s="483"/>
      <c r="CC132" s="483"/>
      <c r="CD132" s="483"/>
      <c r="CE132" s="483"/>
      <c r="CF132" s="483"/>
      <c r="CG132" s="483"/>
      <c r="CH132" s="483"/>
      <c r="CI132" s="483"/>
      <c r="CJ132" s="483"/>
      <c r="CK132" s="483"/>
      <c r="CL132" s="483"/>
      <c r="CM132" s="483"/>
    </row>
    <row r="133" spans="5:91" x14ac:dyDescent="0.15">
      <c r="E133" s="69"/>
      <c r="F133" s="69"/>
      <c r="G133" s="69"/>
      <c r="H133" s="69"/>
      <c r="I133" s="69"/>
      <c r="J133" s="69"/>
      <c r="K133" s="443"/>
      <c r="L133" s="444"/>
      <c r="M133" s="444"/>
      <c r="N133" s="444"/>
      <c r="O133" s="444"/>
      <c r="P133" s="445"/>
      <c r="Q133" s="438" t="s">
        <v>589</v>
      </c>
      <c r="R133" s="437"/>
      <c r="S133" s="437"/>
      <c r="T133" s="437"/>
      <c r="U133" s="439"/>
      <c r="V133" s="443"/>
      <c r="W133" s="444"/>
      <c r="X133" s="444"/>
      <c r="Y133" s="444"/>
      <c r="Z133" s="444"/>
      <c r="AA133" s="444"/>
      <c r="AB133" s="445"/>
      <c r="AC133" s="449"/>
      <c r="AD133" s="484"/>
      <c r="AE133" s="484"/>
      <c r="AF133" s="484"/>
      <c r="AG133" s="451"/>
      <c r="AH133" s="443"/>
      <c r="AI133" s="444"/>
      <c r="AJ133" s="444"/>
      <c r="AK133" s="444"/>
      <c r="AL133" s="444"/>
      <c r="AM133" s="444"/>
      <c r="AN133" s="445"/>
      <c r="AO133" s="71"/>
      <c r="AQ133" s="483"/>
      <c r="AR133" s="483"/>
      <c r="AS133" s="483"/>
      <c r="AT133" s="483"/>
      <c r="AU133" s="483"/>
      <c r="AV133" s="483"/>
      <c r="AW133" s="483"/>
      <c r="AX133" s="483"/>
      <c r="AY133" s="483"/>
      <c r="AZ133" s="483"/>
      <c r="BA133" s="483"/>
      <c r="BB133" s="483"/>
      <c r="BC133" s="483"/>
      <c r="BD133" s="483"/>
      <c r="BE133" s="483"/>
      <c r="BF133" s="483"/>
      <c r="BG133" s="483"/>
      <c r="BH133" s="483"/>
      <c r="BI133" s="483"/>
      <c r="BJ133" s="483"/>
      <c r="BK133" s="483"/>
      <c r="BL133" s="483"/>
      <c r="BM133" s="483"/>
      <c r="BN133" s="483"/>
      <c r="BO133" s="483"/>
      <c r="BP133" s="483"/>
      <c r="BQ133" s="483"/>
      <c r="BR133" s="483"/>
      <c r="BS133" s="483"/>
      <c r="BT133" s="483"/>
      <c r="BU133" s="483"/>
      <c r="BV133" s="483"/>
      <c r="BW133" s="483"/>
      <c r="BX133" s="483"/>
      <c r="BY133" s="483"/>
      <c r="BZ133" s="483"/>
      <c r="CA133" s="483"/>
      <c r="CB133" s="483"/>
      <c r="CC133" s="483"/>
      <c r="CD133" s="483"/>
      <c r="CE133" s="483"/>
      <c r="CF133" s="483"/>
      <c r="CG133" s="483"/>
      <c r="CH133" s="483"/>
      <c r="CI133" s="483"/>
      <c r="CJ133" s="483"/>
      <c r="CK133" s="483"/>
      <c r="CL133" s="483"/>
      <c r="CM133" s="483"/>
    </row>
    <row r="134" spans="5:91" ht="26.25" customHeight="1" x14ac:dyDescent="0.15">
      <c r="E134" s="69"/>
      <c r="F134" s="69"/>
      <c r="G134" s="69"/>
      <c r="H134" s="69"/>
      <c r="I134" s="69"/>
      <c r="J134" s="69"/>
      <c r="Q134" s="478" t="s">
        <v>549</v>
      </c>
      <c r="R134" s="478"/>
      <c r="S134" s="478"/>
      <c r="T134" s="478"/>
      <c r="U134" s="478"/>
      <c r="AC134" s="479" t="str">
        <f>IF(入力用!$R$11="整備課主体","","必要な場合調整を行う")</f>
        <v>必要な場合調整を行う</v>
      </c>
      <c r="AD134" s="479"/>
      <c r="AE134" s="479"/>
      <c r="AF134" s="479"/>
      <c r="AG134" s="479"/>
      <c r="AQ134" s="483"/>
      <c r="AR134" s="483"/>
      <c r="AS134" s="483"/>
      <c r="AT134" s="483"/>
      <c r="AU134" s="483"/>
      <c r="AV134" s="483"/>
      <c r="AW134" s="483"/>
      <c r="AX134" s="483"/>
      <c r="AY134" s="483"/>
      <c r="AZ134" s="483"/>
      <c r="BA134" s="483"/>
      <c r="BB134" s="483"/>
      <c r="BC134" s="483"/>
      <c r="BD134" s="483"/>
      <c r="BE134" s="483"/>
      <c r="BF134" s="483"/>
      <c r="BG134" s="483"/>
      <c r="BH134" s="483"/>
      <c r="BI134" s="483"/>
      <c r="BJ134" s="483"/>
      <c r="BK134" s="483"/>
      <c r="BL134" s="483"/>
      <c r="BM134" s="483"/>
      <c r="BN134" s="483"/>
      <c r="BO134" s="483"/>
      <c r="BP134" s="483"/>
      <c r="BQ134" s="483"/>
      <c r="BR134" s="483"/>
      <c r="BS134" s="483"/>
      <c r="BT134" s="483"/>
      <c r="BU134" s="483"/>
      <c r="BV134" s="483"/>
      <c r="BW134" s="483"/>
      <c r="BX134" s="483"/>
      <c r="BY134" s="483"/>
      <c r="BZ134" s="483"/>
      <c r="CA134" s="483"/>
      <c r="CB134" s="483"/>
      <c r="CC134" s="483"/>
      <c r="CD134" s="483"/>
      <c r="CE134" s="483"/>
      <c r="CF134" s="483"/>
      <c r="CG134" s="483"/>
      <c r="CH134" s="483"/>
      <c r="CI134" s="483"/>
      <c r="CJ134" s="483"/>
      <c r="CK134" s="483"/>
      <c r="CL134" s="483"/>
      <c r="CM134" s="483"/>
    </row>
    <row r="135" spans="5:91" ht="12.75" customHeight="1" x14ac:dyDescent="0.15">
      <c r="E135" s="47" t="s">
        <v>213</v>
      </c>
      <c r="AC135" s="70"/>
      <c r="AD135" s="70"/>
      <c r="AE135" s="70"/>
      <c r="AF135" s="70"/>
      <c r="AG135" s="70"/>
      <c r="AQ135" s="483"/>
      <c r="AR135" s="483"/>
      <c r="AS135" s="483"/>
      <c r="AT135" s="483"/>
      <c r="AU135" s="483"/>
      <c r="AV135" s="483"/>
      <c r="AW135" s="483"/>
      <c r="AX135" s="483"/>
      <c r="AY135" s="483"/>
      <c r="AZ135" s="483"/>
      <c r="BA135" s="483"/>
      <c r="BB135" s="483"/>
      <c r="BC135" s="483"/>
      <c r="BD135" s="483"/>
      <c r="BE135" s="483"/>
      <c r="BF135" s="483"/>
      <c r="BG135" s="483"/>
      <c r="BH135" s="483"/>
      <c r="BI135" s="483"/>
      <c r="BJ135" s="483"/>
      <c r="BK135" s="483"/>
      <c r="BL135" s="483"/>
      <c r="BM135" s="483"/>
      <c r="BN135" s="483"/>
      <c r="BO135" s="483"/>
      <c r="BP135" s="483"/>
      <c r="BQ135" s="483"/>
      <c r="BR135" s="483"/>
      <c r="BS135" s="483"/>
      <c r="BT135" s="483"/>
      <c r="BU135" s="483"/>
      <c r="BV135" s="483"/>
      <c r="BW135" s="483"/>
      <c r="BX135" s="483"/>
      <c r="BY135" s="483"/>
      <c r="BZ135" s="483"/>
      <c r="CA135" s="483"/>
      <c r="CB135" s="483"/>
      <c r="CC135" s="483"/>
      <c r="CD135" s="483"/>
      <c r="CE135" s="483"/>
      <c r="CF135" s="483"/>
      <c r="CG135" s="483"/>
      <c r="CH135" s="483"/>
      <c r="CI135" s="483"/>
      <c r="CJ135" s="483"/>
      <c r="CK135" s="483"/>
      <c r="CL135" s="483"/>
      <c r="CM135" s="483"/>
    </row>
    <row r="136" spans="5:91" ht="12.75" customHeight="1" x14ac:dyDescent="0.15">
      <c r="F136" s="47" t="s">
        <v>214</v>
      </c>
      <c r="AQ136" s="483"/>
      <c r="AR136" s="483"/>
      <c r="AS136" s="483"/>
      <c r="AT136" s="483"/>
      <c r="AU136" s="483"/>
      <c r="AV136" s="483"/>
      <c r="AW136" s="483"/>
      <c r="AX136" s="483"/>
      <c r="AY136" s="483"/>
      <c r="AZ136" s="483"/>
      <c r="BA136" s="483"/>
      <c r="BB136" s="483"/>
      <c r="BC136" s="483"/>
      <c r="BD136" s="483"/>
      <c r="BE136" s="483"/>
      <c r="BF136" s="483"/>
      <c r="BG136" s="483"/>
      <c r="BH136" s="483"/>
      <c r="BI136" s="483"/>
      <c r="BJ136" s="483"/>
      <c r="BK136" s="483"/>
      <c r="BL136" s="483"/>
      <c r="BM136" s="483"/>
      <c r="BN136" s="483"/>
      <c r="BO136" s="483"/>
      <c r="BP136" s="483"/>
      <c r="BQ136" s="483"/>
      <c r="BR136" s="483"/>
      <c r="BS136" s="483"/>
      <c r="BT136" s="483"/>
      <c r="BU136" s="483"/>
      <c r="BV136" s="483"/>
      <c r="BW136" s="483"/>
      <c r="BX136" s="483"/>
      <c r="BY136" s="483"/>
      <c r="BZ136" s="483"/>
      <c r="CA136" s="483"/>
      <c r="CB136" s="483"/>
      <c r="CC136" s="483"/>
      <c r="CD136" s="483"/>
      <c r="CE136" s="483"/>
      <c r="CF136" s="483"/>
      <c r="CG136" s="483"/>
      <c r="CH136" s="483"/>
      <c r="CI136" s="483"/>
      <c r="CJ136" s="483"/>
      <c r="CK136" s="483"/>
      <c r="CL136" s="483"/>
      <c r="CM136" s="483"/>
    </row>
    <row r="137" spans="5:91" ht="12.75" customHeight="1" x14ac:dyDescent="0.15">
      <c r="Q137" s="437" t="s">
        <v>554</v>
      </c>
      <c r="R137" s="437"/>
      <c r="S137" s="437"/>
      <c r="T137" s="437"/>
      <c r="U137" s="437"/>
      <c r="AC137" s="437" t="s">
        <v>224</v>
      </c>
      <c r="AD137" s="437"/>
      <c r="AE137" s="437"/>
      <c r="AF137" s="437"/>
      <c r="AG137" s="437"/>
      <c r="AQ137" s="483"/>
      <c r="AR137" s="483"/>
      <c r="AS137" s="483"/>
      <c r="AT137" s="483"/>
      <c r="AU137" s="483"/>
      <c r="AV137" s="483"/>
      <c r="AW137" s="483"/>
      <c r="AX137" s="483"/>
      <c r="AY137" s="483"/>
      <c r="AZ137" s="483"/>
      <c r="BA137" s="483"/>
      <c r="BB137" s="483"/>
      <c r="BC137" s="483"/>
      <c r="BD137" s="483"/>
      <c r="BE137" s="483"/>
      <c r="BF137" s="483"/>
      <c r="BG137" s="483"/>
      <c r="BH137" s="483"/>
      <c r="BI137" s="483"/>
      <c r="BJ137" s="483"/>
      <c r="BK137" s="483"/>
      <c r="BL137" s="483"/>
      <c r="BM137" s="483"/>
      <c r="BN137" s="483"/>
      <c r="BO137" s="483"/>
      <c r="BP137" s="483"/>
      <c r="BQ137" s="483"/>
      <c r="BR137" s="483"/>
      <c r="BS137" s="483"/>
      <c r="BT137" s="483"/>
      <c r="BU137" s="483"/>
      <c r="BV137" s="483"/>
      <c r="BW137" s="483"/>
      <c r="BX137" s="483"/>
      <c r="BY137" s="483"/>
      <c r="BZ137" s="483"/>
      <c r="CA137" s="483"/>
      <c r="CB137" s="483"/>
      <c r="CC137" s="483"/>
      <c r="CD137" s="483"/>
      <c r="CE137" s="483"/>
      <c r="CF137" s="483"/>
      <c r="CG137" s="483"/>
      <c r="CH137" s="483"/>
      <c r="CI137" s="483"/>
      <c r="CJ137" s="483"/>
      <c r="CK137" s="483"/>
      <c r="CL137" s="483"/>
      <c r="CM137" s="483"/>
    </row>
    <row r="138" spans="5:91" x14ac:dyDescent="0.15">
      <c r="F138" s="69" t="str">
        <f>"【"&amp;入力用!$R$11&amp;"】"</f>
        <v>【高専主体】</v>
      </c>
      <c r="K138" s="440" t="s">
        <v>651</v>
      </c>
      <c r="L138" s="441"/>
      <c r="M138" s="441"/>
      <c r="N138" s="441"/>
      <c r="O138" s="441"/>
      <c r="P138" s="442"/>
      <c r="Q138" s="449" t="s">
        <v>588</v>
      </c>
      <c r="R138" s="450"/>
      <c r="S138" s="450"/>
      <c r="T138" s="450"/>
      <c r="U138" s="451"/>
      <c r="V138" s="440" t="e">
        <f>IF(入力用!$R$11="整備課主体",入力用!$AH$21&amp;"監督職員",VLOOKUP(入力用!$D$4,入力用!$AR$2:$AW$59,6,FALSE)&amp;"
主任監督職員")</f>
        <v>#N/A</v>
      </c>
      <c r="W138" s="441"/>
      <c r="X138" s="441"/>
      <c r="Y138" s="441"/>
      <c r="Z138" s="441"/>
      <c r="AA138" s="441"/>
      <c r="AB138" s="442"/>
      <c r="AC138" s="449" t="s">
        <v>551</v>
      </c>
      <c r="AD138" s="450"/>
      <c r="AE138" s="450"/>
      <c r="AF138" s="450"/>
      <c r="AG138" s="451"/>
      <c r="AH138" s="440" t="str">
        <f>IF(入力用!R11="整備課主体",VLOOKUP(入力用!$D$4,入力用!$AR$2:$AW$59,6,FALSE)&amp;"
主任監督職員",入力用!$AH$21&amp;"監督職員")</f>
        <v>高専機構本部整備課監督職員</v>
      </c>
      <c r="AI138" s="441"/>
      <c r="AJ138" s="441"/>
      <c r="AK138" s="441"/>
      <c r="AL138" s="441"/>
      <c r="AM138" s="441"/>
      <c r="AN138" s="442"/>
      <c r="AO138" s="71"/>
      <c r="AP138" s="55"/>
      <c r="AQ138" s="483"/>
      <c r="AR138" s="483"/>
      <c r="AS138" s="483"/>
      <c r="AT138" s="483"/>
      <c r="AU138" s="483"/>
      <c r="AV138" s="483"/>
      <c r="AW138" s="483"/>
      <c r="AX138" s="483"/>
      <c r="AY138" s="483"/>
      <c r="AZ138" s="483"/>
      <c r="BA138" s="483"/>
      <c r="BB138" s="483"/>
      <c r="BC138" s="483"/>
      <c r="BD138" s="483"/>
      <c r="BE138" s="483"/>
      <c r="BF138" s="483"/>
      <c r="BG138" s="483"/>
      <c r="BH138" s="483"/>
      <c r="BI138" s="483"/>
      <c r="BJ138" s="483"/>
      <c r="BK138" s="483"/>
      <c r="BL138" s="483"/>
      <c r="BM138" s="483"/>
      <c r="BN138" s="483"/>
      <c r="BO138" s="483"/>
      <c r="BP138" s="483"/>
      <c r="BQ138" s="483"/>
      <c r="BR138" s="483"/>
      <c r="BS138" s="483"/>
      <c r="BT138" s="483"/>
      <c r="BU138" s="483"/>
      <c r="BV138" s="483"/>
      <c r="BW138" s="483"/>
      <c r="BX138" s="483"/>
      <c r="BY138" s="483"/>
      <c r="BZ138" s="483"/>
      <c r="CA138" s="483"/>
      <c r="CB138" s="483"/>
      <c r="CC138" s="483"/>
      <c r="CD138" s="483"/>
      <c r="CE138" s="483"/>
      <c r="CF138" s="483"/>
      <c r="CG138" s="483"/>
      <c r="CH138" s="483"/>
      <c r="CI138" s="483"/>
      <c r="CJ138" s="483"/>
      <c r="CK138" s="483"/>
      <c r="CL138" s="483"/>
      <c r="CM138" s="483"/>
    </row>
    <row r="139" spans="5:91" x14ac:dyDescent="0.15">
      <c r="K139" s="443"/>
      <c r="L139" s="444"/>
      <c r="M139" s="444"/>
      <c r="N139" s="444"/>
      <c r="O139" s="444"/>
      <c r="P139" s="445"/>
      <c r="Q139" s="438" t="s">
        <v>589</v>
      </c>
      <c r="R139" s="437"/>
      <c r="S139" s="437"/>
      <c r="T139" s="437"/>
      <c r="U139" s="439"/>
      <c r="V139" s="443"/>
      <c r="W139" s="444"/>
      <c r="X139" s="444"/>
      <c r="Y139" s="444"/>
      <c r="Z139" s="444"/>
      <c r="AA139" s="444"/>
      <c r="AB139" s="445"/>
      <c r="AC139" s="438" t="s">
        <v>552</v>
      </c>
      <c r="AD139" s="437"/>
      <c r="AE139" s="437"/>
      <c r="AF139" s="437"/>
      <c r="AG139" s="439"/>
      <c r="AH139" s="443"/>
      <c r="AI139" s="444"/>
      <c r="AJ139" s="444"/>
      <c r="AK139" s="444"/>
      <c r="AL139" s="444"/>
      <c r="AM139" s="444"/>
      <c r="AN139" s="445"/>
      <c r="AO139" s="71"/>
      <c r="AQ139" s="483"/>
      <c r="AR139" s="483"/>
      <c r="AS139" s="483"/>
      <c r="AT139" s="483"/>
      <c r="AU139" s="483"/>
      <c r="AV139" s="483"/>
      <c r="AW139" s="483"/>
      <c r="AX139" s="483"/>
      <c r="AY139" s="483"/>
      <c r="AZ139" s="483"/>
      <c r="BA139" s="483"/>
      <c r="BB139" s="483"/>
      <c r="BC139" s="483"/>
      <c r="BD139" s="483"/>
      <c r="BE139" s="483"/>
      <c r="BF139" s="483"/>
      <c r="BG139" s="483"/>
      <c r="BH139" s="483"/>
      <c r="BI139" s="483"/>
      <c r="BJ139" s="483"/>
      <c r="BK139" s="483"/>
      <c r="BL139" s="483"/>
      <c r="BM139" s="483"/>
      <c r="BN139" s="483"/>
      <c r="BO139" s="483"/>
      <c r="BP139" s="483"/>
      <c r="BQ139" s="483"/>
      <c r="BR139" s="483"/>
      <c r="BS139" s="483"/>
      <c r="BT139" s="483"/>
      <c r="BU139" s="483"/>
      <c r="BV139" s="483"/>
      <c r="BW139" s="483"/>
      <c r="BX139" s="483"/>
      <c r="BY139" s="483"/>
      <c r="BZ139" s="483"/>
      <c r="CA139" s="483"/>
      <c r="CB139" s="483"/>
      <c r="CC139" s="483"/>
      <c r="CD139" s="483"/>
      <c r="CE139" s="483"/>
      <c r="CF139" s="483"/>
      <c r="CG139" s="483"/>
      <c r="CH139" s="483"/>
      <c r="CI139" s="483"/>
      <c r="CJ139" s="483"/>
      <c r="CK139" s="483"/>
      <c r="CL139" s="483"/>
      <c r="CM139" s="483"/>
    </row>
    <row r="140" spans="5:91" ht="12.75" customHeight="1" x14ac:dyDescent="0.15">
      <c r="M140" s="57" t="s">
        <v>555</v>
      </c>
      <c r="N140" s="453" t="s">
        <v>231</v>
      </c>
      <c r="O140" s="453"/>
      <c r="P140" s="453"/>
      <c r="Q140" s="437" t="s">
        <v>227</v>
      </c>
      <c r="R140" s="437"/>
      <c r="S140" s="437"/>
      <c r="T140" s="437"/>
      <c r="U140" s="437"/>
      <c r="AC140" s="437" t="s">
        <v>226</v>
      </c>
      <c r="AD140" s="437"/>
      <c r="AE140" s="437"/>
      <c r="AF140" s="437"/>
      <c r="AG140" s="437"/>
      <c r="AQ140" s="483"/>
      <c r="AR140" s="483"/>
      <c r="AS140" s="483"/>
      <c r="AT140" s="483"/>
      <c r="AU140" s="483"/>
      <c r="AV140" s="483"/>
      <c r="AW140" s="483"/>
      <c r="AX140" s="483"/>
      <c r="AY140" s="483"/>
      <c r="AZ140" s="483"/>
      <c r="BA140" s="483"/>
      <c r="BB140" s="483"/>
      <c r="BC140" s="483"/>
      <c r="BD140" s="483"/>
      <c r="BE140" s="483"/>
      <c r="BF140" s="483"/>
      <c r="BG140" s="483"/>
      <c r="BH140" s="483"/>
      <c r="BI140" s="483"/>
      <c r="BJ140" s="483"/>
      <c r="BK140" s="483"/>
      <c r="BL140" s="483"/>
      <c r="BM140" s="483"/>
      <c r="BN140" s="483"/>
      <c r="BO140" s="483"/>
      <c r="BP140" s="483"/>
      <c r="BQ140" s="483"/>
      <c r="BR140" s="483"/>
      <c r="BS140" s="483"/>
      <c r="BT140" s="483"/>
      <c r="BU140" s="483"/>
      <c r="BV140" s="483"/>
      <c r="BW140" s="483"/>
      <c r="BX140" s="483"/>
      <c r="BY140" s="483"/>
      <c r="BZ140" s="483"/>
      <c r="CA140" s="483"/>
      <c r="CB140" s="483"/>
      <c r="CC140" s="483"/>
      <c r="CD140" s="483"/>
      <c r="CE140" s="483"/>
      <c r="CF140" s="483"/>
      <c r="CG140" s="483"/>
      <c r="CH140" s="483"/>
      <c r="CI140" s="483"/>
      <c r="CJ140" s="483"/>
      <c r="CK140" s="483"/>
      <c r="CL140" s="483"/>
      <c r="CM140" s="483"/>
    </row>
    <row r="141" spans="5:91" ht="5.25" customHeight="1" x14ac:dyDescent="0.15">
      <c r="M141" s="57" t="s">
        <v>162</v>
      </c>
      <c r="AQ141" s="483"/>
      <c r="AR141" s="483"/>
      <c r="AS141" s="483"/>
      <c r="AT141" s="483"/>
      <c r="AU141" s="483"/>
      <c r="AV141" s="483"/>
      <c r="AW141" s="483"/>
      <c r="AX141" s="483"/>
      <c r="AY141" s="483"/>
      <c r="AZ141" s="483"/>
      <c r="BA141" s="483"/>
      <c r="BB141" s="483"/>
      <c r="BC141" s="483"/>
      <c r="BD141" s="483"/>
      <c r="BE141" s="483"/>
      <c r="BF141" s="483"/>
      <c r="BG141" s="483"/>
      <c r="BH141" s="483"/>
      <c r="BI141" s="483"/>
      <c r="BJ141" s="483"/>
      <c r="BK141" s="483"/>
      <c r="BL141" s="483"/>
      <c r="BM141" s="483"/>
      <c r="BN141" s="483"/>
      <c r="BO141" s="483"/>
      <c r="BP141" s="483"/>
      <c r="BQ141" s="483"/>
      <c r="BR141" s="483"/>
      <c r="BS141" s="483"/>
      <c r="BT141" s="483"/>
      <c r="BU141" s="483"/>
      <c r="BV141" s="483"/>
      <c r="BW141" s="483"/>
      <c r="BX141" s="483"/>
      <c r="BY141" s="483"/>
      <c r="BZ141" s="483"/>
      <c r="CA141" s="483"/>
      <c r="CB141" s="483"/>
      <c r="CC141" s="483"/>
      <c r="CD141" s="483"/>
      <c r="CE141" s="483"/>
      <c r="CF141" s="483"/>
      <c r="CG141" s="483"/>
      <c r="CH141" s="483"/>
      <c r="CI141" s="483"/>
      <c r="CJ141" s="483"/>
      <c r="CK141" s="483"/>
      <c r="CL141" s="483"/>
      <c r="CM141" s="483"/>
    </row>
    <row r="142" spans="5:91" ht="12.75" customHeight="1" x14ac:dyDescent="0.15">
      <c r="M142" s="57" t="s">
        <v>163</v>
      </c>
      <c r="Q142" s="437" t="s">
        <v>228</v>
      </c>
      <c r="R142" s="437"/>
      <c r="S142" s="437"/>
      <c r="T142" s="437"/>
      <c r="U142" s="437"/>
      <c r="AQ142" s="483"/>
      <c r="AR142" s="483"/>
      <c r="AS142" s="483"/>
      <c r="AT142" s="483"/>
      <c r="AU142" s="483"/>
      <c r="AV142" s="483"/>
      <c r="AW142" s="483"/>
      <c r="AX142" s="483"/>
      <c r="AY142" s="483"/>
      <c r="AZ142" s="483"/>
      <c r="BA142" s="483"/>
      <c r="BB142" s="483"/>
      <c r="BC142" s="483"/>
      <c r="BD142" s="483"/>
      <c r="BE142" s="483"/>
      <c r="BF142" s="483"/>
      <c r="BG142" s="483"/>
      <c r="BH142" s="483"/>
      <c r="BI142" s="483"/>
      <c r="BJ142" s="483"/>
      <c r="BK142" s="483"/>
      <c r="BL142" s="483"/>
      <c r="BM142" s="483"/>
      <c r="BN142" s="483"/>
      <c r="BO142" s="483"/>
      <c r="BP142" s="483"/>
      <c r="BQ142" s="483"/>
      <c r="BR142" s="483"/>
      <c r="BS142" s="483"/>
      <c r="BT142" s="483"/>
      <c r="BU142" s="483"/>
      <c r="BV142" s="483"/>
      <c r="BW142" s="483"/>
      <c r="BX142" s="483"/>
      <c r="BY142" s="483"/>
      <c r="BZ142" s="483"/>
      <c r="CA142" s="483"/>
      <c r="CB142" s="483"/>
      <c r="CC142" s="483"/>
      <c r="CD142" s="483"/>
      <c r="CE142" s="483"/>
      <c r="CF142" s="483"/>
      <c r="CG142" s="483"/>
      <c r="CH142" s="483"/>
      <c r="CI142" s="483"/>
      <c r="CJ142" s="483"/>
      <c r="CK142" s="483"/>
      <c r="CL142" s="483"/>
      <c r="CM142" s="483"/>
    </row>
    <row r="143" spans="5:91" x14ac:dyDescent="0.15">
      <c r="K143" s="446" t="s">
        <v>648</v>
      </c>
      <c r="L143" s="441"/>
      <c r="M143" s="441"/>
      <c r="N143" s="441"/>
      <c r="O143" s="441"/>
      <c r="P143" s="442"/>
      <c r="Q143" s="449" t="s">
        <v>164</v>
      </c>
      <c r="R143" s="450"/>
      <c r="S143" s="450"/>
      <c r="T143" s="450"/>
      <c r="U143" s="451"/>
      <c r="V143" s="446" t="s">
        <v>562</v>
      </c>
      <c r="W143" s="441"/>
      <c r="X143" s="441"/>
      <c r="Y143" s="441"/>
      <c r="Z143" s="441"/>
      <c r="AA143" s="442"/>
      <c r="AC143" s="47" t="s">
        <v>877</v>
      </c>
      <c r="AQ143" s="483"/>
      <c r="AR143" s="483"/>
      <c r="AS143" s="483"/>
      <c r="AT143" s="483"/>
      <c r="AU143" s="483"/>
      <c r="AV143" s="483"/>
      <c r="AW143" s="483"/>
      <c r="AX143" s="483"/>
      <c r="AY143" s="483"/>
      <c r="AZ143" s="483"/>
      <c r="BA143" s="483"/>
      <c r="BB143" s="483"/>
      <c r="BC143" s="483"/>
      <c r="BD143" s="483"/>
      <c r="BE143" s="483"/>
      <c r="BF143" s="483"/>
      <c r="BG143" s="483"/>
      <c r="BH143" s="483"/>
      <c r="BI143" s="483"/>
      <c r="BJ143" s="483"/>
      <c r="BK143" s="483"/>
      <c r="BL143" s="483"/>
      <c r="BM143" s="483"/>
      <c r="BN143" s="483"/>
      <c r="BO143" s="483"/>
      <c r="BP143" s="483"/>
      <c r="BQ143" s="483"/>
      <c r="BR143" s="483"/>
      <c r="BS143" s="483"/>
      <c r="BT143" s="483"/>
      <c r="BU143" s="483"/>
      <c r="BV143" s="483"/>
      <c r="BW143" s="483"/>
      <c r="BX143" s="483"/>
      <c r="BY143" s="483"/>
      <c r="BZ143" s="483"/>
      <c r="CA143" s="483"/>
      <c r="CB143" s="483"/>
      <c r="CC143" s="483"/>
      <c r="CD143" s="483"/>
      <c r="CE143" s="483"/>
      <c r="CF143" s="483"/>
      <c r="CG143" s="483"/>
      <c r="CH143" s="483"/>
      <c r="CI143" s="483"/>
      <c r="CJ143" s="483"/>
      <c r="CK143" s="483"/>
      <c r="CL143" s="483"/>
      <c r="CM143" s="483"/>
    </row>
    <row r="144" spans="5:91" ht="12.75" customHeight="1" x14ac:dyDescent="0.15">
      <c r="K144" s="447"/>
      <c r="L144" s="448"/>
      <c r="M144" s="448"/>
      <c r="N144" s="448"/>
      <c r="O144" s="448"/>
      <c r="P144" s="433"/>
      <c r="Q144" s="438" t="s">
        <v>229</v>
      </c>
      <c r="R144" s="437"/>
      <c r="S144" s="437"/>
      <c r="T144" s="437"/>
      <c r="U144" s="439"/>
      <c r="V144" s="447"/>
      <c r="W144" s="448"/>
      <c r="X144" s="448"/>
      <c r="Y144" s="448"/>
      <c r="Z144" s="448"/>
      <c r="AA144" s="433"/>
      <c r="AC144" s="47" t="s">
        <v>878</v>
      </c>
      <c r="AQ144" s="483"/>
      <c r="AR144" s="483"/>
      <c r="AS144" s="483"/>
      <c r="AT144" s="483"/>
      <c r="AU144" s="483"/>
      <c r="AV144" s="483"/>
      <c r="AW144" s="483"/>
      <c r="AX144" s="483"/>
      <c r="AY144" s="483"/>
      <c r="AZ144" s="483"/>
      <c r="BA144" s="483"/>
      <c r="BB144" s="483"/>
      <c r="BC144" s="483"/>
      <c r="BD144" s="483"/>
      <c r="BE144" s="483"/>
      <c r="BF144" s="483"/>
      <c r="BG144" s="483"/>
      <c r="BH144" s="483"/>
      <c r="BI144" s="483"/>
      <c r="BJ144" s="483"/>
      <c r="BK144" s="483"/>
      <c r="BL144" s="483"/>
      <c r="BM144" s="483"/>
      <c r="BN144" s="483"/>
      <c r="BO144" s="483"/>
      <c r="BP144" s="483"/>
      <c r="BQ144" s="483"/>
      <c r="BR144" s="483"/>
      <c r="BS144" s="483"/>
      <c r="BT144" s="483"/>
      <c r="BU144" s="483"/>
      <c r="BV144" s="483"/>
      <c r="BW144" s="483"/>
      <c r="BX144" s="483"/>
      <c r="BY144" s="483"/>
      <c r="BZ144" s="483"/>
      <c r="CA144" s="483"/>
      <c r="CB144" s="483"/>
      <c r="CC144" s="483"/>
      <c r="CD144" s="483"/>
      <c r="CE144" s="483"/>
      <c r="CF144" s="483"/>
      <c r="CG144" s="483"/>
      <c r="CH144" s="483"/>
      <c r="CI144" s="483"/>
      <c r="CJ144" s="483"/>
      <c r="CK144" s="483"/>
      <c r="CL144" s="483"/>
      <c r="CM144" s="483"/>
    </row>
    <row r="145" spans="6:91" ht="7.5" customHeight="1" x14ac:dyDescent="0.15">
      <c r="K145" s="443"/>
      <c r="L145" s="444"/>
      <c r="M145" s="444"/>
      <c r="N145" s="444"/>
      <c r="O145" s="444"/>
      <c r="P145" s="445"/>
      <c r="Q145" s="438" t="s">
        <v>165</v>
      </c>
      <c r="R145" s="437"/>
      <c r="S145" s="437"/>
      <c r="T145" s="437"/>
      <c r="U145" s="439"/>
      <c r="V145" s="443"/>
      <c r="W145" s="444"/>
      <c r="X145" s="444"/>
      <c r="Y145" s="444"/>
      <c r="Z145" s="444"/>
      <c r="AA145" s="445"/>
      <c r="AQ145" s="483"/>
      <c r="AR145" s="483"/>
      <c r="AS145" s="483"/>
      <c r="AT145" s="483"/>
      <c r="AU145" s="483"/>
      <c r="AV145" s="483"/>
      <c r="AW145" s="483"/>
      <c r="AX145" s="483"/>
      <c r="AY145" s="483"/>
      <c r="AZ145" s="483"/>
      <c r="BA145" s="483"/>
      <c r="BB145" s="483"/>
      <c r="BC145" s="483"/>
      <c r="BD145" s="483"/>
      <c r="BE145" s="483"/>
      <c r="BF145" s="483"/>
      <c r="BG145" s="483"/>
      <c r="BH145" s="483"/>
      <c r="BI145" s="483"/>
      <c r="BJ145" s="483"/>
      <c r="BK145" s="483"/>
      <c r="BL145" s="483"/>
      <c r="BM145" s="483"/>
      <c r="BN145" s="483"/>
      <c r="BO145" s="483"/>
      <c r="BP145" s="483"/>
      <c r="BQ145" s="483"/>
      <c r="BR145" s="483"/>
      <c r="BS145" s="483"/>
      <c r="BT145" s="483"/>
      <c r="BU145" s="483"/>
      <c r="BV145" s="483"/>
      <c r="BW145" s="483"/>
      <c r="BX145" s="483"/>
      <c r="BY145" s="483"/>
      <c r="BZ145" s="483"/>
      <c r="CA145" s="483"/>
      <c r="CB145" s="483"/>
      <c r="CC145" s="483"/>
      <c r="CD145" s="483"/>
      <c r="CE145" s="483"/>
      <c r="CF145" s="483"/>
      <c r="CG145" s="483"/>
      <c r="CH145" s="483"/>
      <c r="CI145" s="483"/>
      <c r="CJ145" s="483"/>
      <c r="CK145" s="483"/>
      <c r="CL145" s="483"/>
      <c r="CM145" s="483"/>
    </row>
    <row r="146" spans="6:91" ht="12.75" customHeight="1" x14ac:dyDescent="0.15">
      <c r="M146" s="57" t="s">
        <v>166</v>
      </c>
      <c r="Q146" s="437" t="s">
        <v>230</v>
      </c>
      <c r="R146" s="437"/>
      <c r="S146" s="437"/>
      <c r="T146" s="437"/>
      <c r="U146" s="437"/>
      <c r="X146" s="57" t="s">
        <v>166</v>
      </c>
      <c r="AQ146" s="483"/>
      <c r="AR146" s="483"/>
      <c r="AS146" s="483"/>
      <c r="AT146" s="483"/>
      <c r="AU146" s="483"/>
      <c r="AV146" s="483"/>
      <c r="AW146" s="483"/>
      <c r="AX146" s="483"/>
      <c r="AY146" s="483"/>
      <c r="AZ146" s="483"/>
      <c r="BA146" s="483"/>
      <c r="BB146" s="483"/>
      <c r="BC146" s="483"/>
      <c r="BD146" s="483"/>
      <c r="BE146" s="483"/>
      <c r="BF146" s="483"/>
      <c r="BG146" s="483"/>
      <c r="BH146" s="483"/>
      <c r="BI146" s="483"/>
      <c r="BJ146" s="483"/>
      <c r="BK146" s="483"/>
      <c r="BL146" s="483"/>
      <c r="BM146" s="483"/>
      <c r="BN146" s="483"/>
      <c r="BO146" s="483"/>
      <c r="BP146" s="483"/>
      <c r="BQ146" s="483"/>
      <c r="BR146" s="483"/>
      <c r="BS146" s="483"/>
      <c r="BT146" s="483"/>
      <c r="BU146" s="483"/>
      <c r="BV146" s="483"/>
      <c r="BW146" s="483"/>
      <c r="BX146" s="483"/>
      <c r="BY146" s="483"/>
      <c r="BZ146" s="483"/>
      <c r="CA146" s="483"/>
      <c r="CB146" s="483"/>
      <c r="CC146" s="483"/>
      <c r="CD146" s="483"/>
      <c r="CE146" s="483"/>
      <c r="CF146" s="483"/>
      <c r="CG146" s="483"/>
      <c r="CH146" s="483"/>
      <c r="CI146" s="483"/>
      <c r="CJ146" s="483"/>
      <c r="CK146" s="483"/>
      <c r="CL146" s="483"/>
      <c r="CM146" s="483"/>
    </row>
    <row r="147" spans="6:91" ht="12.75" customHeight="1" x14ac:dyDescent="0.15">
      <c r="M147" s="57" t="s">
        <v>162</v>
      </c>
      <c r="X147" s="57" t="s">
        <v>162</v>
      </c>
      <c r="AQ147" s="483"/>
      <c r="AR147" s="483"/>
      <c r="AS147" s="483"/>
      <c r="AT147" s="483"/>
      <c r="AU147" s="483"/>
      <c r="AV147" s="483"/>
      <c r="AW147" s="483"/>
      <c r="AX147" s="483"/>
      <c r="AY147" s="483"/>
      <c r="AZ147" s="483"/>
      <c r="BA147" s="483"/>
      <c r="BB147" s="483"/>
      <c r="BC147" s="483"/>
      <c r="BD147" s="483"/>
      <c r="BE147" s="483"/>
      <c r="BF147" s="483"/>
      <c r="BG147" s="483"/>
      <c r="BH147" s="483"/>
      <c r="BI147" s="483"/>
      <c r="BJ147" s="483"/>
      <c r="BK147" s="483"/>
      <c r="BL147" s="483"/>
      <c r="BM147" s="483"/>
      <c r="BN147" s="483"/>
      <c r="BO147" s="483"/>
      <c r="BP147" s="483"/>
      <c r="BQ147" s="483"/>
      <c r="BR147" s="483"/>
      <c r="BS147" s="483"/>
      <c r="BT147" s="483"/>
      <c r="BU147" s="483"/>
      <c r="BV147" s="483"/>
      <c r="BW147" s="483"/>
      <c r="BX147" s="483"/>
      <c r="BY147" s="483"/>
      <c r="BZ147" s="483"/>
      <c r="CA147" s="483"/>
      <c r="CB147" s="483"/>
      <c r="CC147" s="483"/>
      <c r="CD147" s="483"/>
      <c r="CE147" s="483"/>
      <c r="CF147" s="483"/>
      <c r="CG147" s="483"/>
      <c r="CH147" s="483"/>
      <c r="CI147" s="483"/>
      <c r="CJ147" s="483"/>
      <c r="CK147" s="483"/>
      <c r="CL147" s="483"/>
      <c r="CM147" s="483"/>
    </row>
    <row r="148" spans="6:91" ht="12.75" customHeight="1" x14ac:dyDescent="0.15">
      <c r="M148" s="57" t="s">
        <v>167</v>
      </c>
      <c r="N148" s="47" t="s">
        <v>168</v>
      </c>
      <c r="O148" s="47" t="s">
        <v>168</v>
      </c>
      <c r="P148" s="446" t="s">
        <v>581</v>
      </c>
      <c r="Q148" s="441"/>
      <c r="R148" s="441"/>
      <c r="S148" s="441"/>
      <c r="T148" s="441"/>
      <c r="U148" s="442"/>
      <c r="V148" s="47" t="s">
        <v>168</v>
      </c>
      <c r="W148" s="47" t="s">
        <v>168</v>
      </c>
      <c r="X148" s="57" t="s">
        <v>169</v>
      </c>
      <c r="AQ148" s="483"/>
      <c r="AR148" s="483"/>
      <c r="AS148" s="483"/>
      <c r="AT148" s="483"/>
      <c r="AU148" s="483"/>
      <c r="AV148" s="483"/>
      <c r="AW148" s="483"/>
      <c r="AX148" s="483"/>
      <c r="AY148" s="483"/>
      <c r="AZ148" s="483"/>
      <c r="BA148" s="483"/>
      <c r="BB148" s="483"/>
      <c r="BC148" s="483"/>
      <c r="BD148" s="483"/>
      <c r="BE148" s="483"/>
      <c r="BF148" s="483"/>
      <c r="BG148" s="483"/>
      <c r="BH148" s="483"/>
      <c r="BI148" s="483"/>
      <c r="BJ148" s="483"/>
      <c r="BK148" s="483"/>
      <c r="BL148" s="483"/>
      <c r="BM148" s="483"/>
      <c r="BN148" s="483"/>
      <c r="BO148" s="483"/>
      <c r="BP148" s="483"/>
      <c r="BQ148" s="483"/>
      <c r="BR148" s="483"/>
      <c r="BS148" s="483"/>
      <c r="BT148" s="483"/>
      <c r="BU148" s="483"/>
      <c r="BV148" s="483"/>
      <c r="BW148" s="483"/>
      <c r="BX148" s="483"/>
      <c r="BY148" s="483"/>
      <c r="BZ148" s="483"/>
      <c r="CA148" s="483"/>
      <c r="CB148" s="483"/>
      <c r="CC148" s="483"/>
      <c r="CD148" s="483"/>
      <c r="CE148" s="483"/>
      <c r="CF148" s="483"/>
      <c r="CG148" s="483"/>
      <c r="CH148" s="483"/>
      <c r="CI148" s="483"/>
      <c r="CJ148" s="483"/>
      <c r="CK148" s="483"/>
      <c r="CL148" s="483"/>
      <c r="CM148" s="483"/>
    </row>
    <row r="149" spans="6:91" ht="12.75" customHeight="1" x14ac:dyDescent="0.15">
      <c r="L149" s="47" t="s">
        <v>560</v>
      </c>
      <c r="P149" s="443"/>
      <c r="Q149" s="444"/>
      <c r="R149" s="444"/>
      <c r="S149" s="444"/>
      <c r="T149" s="444"/>
      <c r="U149" s="445"/>
      <c r="W149" s="47" t="s">
        <v>561</v>
      </c>
      <c r="AQ149" s="483"/>
      <c r="AR149" s="483"/>
      <c r="AS149" s="483"/>
      <c r="AT149" s="483"/>
      <c r="AU149" s="483"/>
      <c r="AV149" s="483"/>
      <c r="AW149" s="483"/>
      <c r="AX149" s="483"/>
      <c r="AY149" s="483"/>
      <c r="AZ149" s="483"/>
      <c r="BA149" s="483"/>
      <c r="BB149" s="483"/>
      <c r="BC149" s="483"/>
      <c r="BD149" s="483"/>
      <c r="BE149" s="483"/>
      <c r="BF149" s="483"/>
      <c r="BG149" s="483"/>
      <c r="BH149" s="483"/>
      <c r="BI149" s="483"/>
      <c r="BJ149" s="483"/>
      <c r="BK149" s="483"/>
      <c r="BL149" s="483"/>
      <c r="BM149" s="483"/>
      <c r="BN149" s="483"/>
      <c r="BO149" s="483"/>
      <c r="BP149" s="483"/>
      <c r="BQ149" s="483"/>
      <c r="BR149" s="483"/>
      <c r="BS149" s="483"/>
      <c r="BT149" s="483"/>
      <c r="BU149" s="483"/>
      <c r="BV149" s="483"/>
      <c r="BW149" s="483"/>
      <c r="BX149" s="483"/>
      <c r="BY149" s="483"/>
      <c r="BZ149" s="483"/>
      <c r="CA149" s="483"/>
      <c r="CB149" s="483"/>
      <c r="CC149" s="483"/>
      <c r="CD149" s="483"/>
      <c r="CE149" s="483"/>
      <c r="CF149" s="483"/>
      <c r="CG149" s="483"/>
      <c r="CH149" s="483"/>
      <c r="CI149" s="483"/>
      <c r="CJ149" s="483"/>
      <c r="CK149" s="483"/>
      <c r="CL149" s="483"/>
      <c r="CM149" s="483"/>
    </row>
    <row r="150" spans="6:91" ht="9.75" customHeight="1" x14ac:dyDescent="0.15">
      <c r="AQ150" s="483"/>
      <c r="AR150" s="483"/>
      <c r="AS150" s="483"/>
      <c r="AT150" s="483"/>
      <c r="AU150" s="483"/>
      <c r="AV150" s="483"/>
      <c r="AW150" s="483"/>
      <c r="AX150" s="483"/>
      <c r="AY150" s="483"/>
      <c r="AZ150" s="483"/>
      <c r="BA150" s="483"/>
      <c r="BB150" s="483"/>
      <c r="BC150" s="483"/>
      <c r="BD150" s="483"/>
      <c r="BE150" s="483"/>
      <c r="BF150" s="483"/>
      <c r="BG150" s="483"/>
      <c r="BH150" s="483"/>
      <c r="BI150" s="483"/>
      <c r="BJ150" s="483"/>
      <c r="BK150" s="483"/>
      <c r="BL150" s="483"/>
      <c r="BM150" s="483"/>
      <c r="BN150" s="483"/>
      <c r="BO150" s="483"/>
      <c r="BP150" s="483"/>
      <c r="BQ150" s="483"/>
      <c r="BR150" s="483"/>
      <c r="BS150" s="483"/>
      <c r="BT150" s="483"/>
      <c r="BU150" s="483"/>
      <c r="BV150" s="483"/>
      <c r="BW150" s="483"/>
      <c r="BX150" s="483"/>
      <c r="BY150" s="483"/>
      <c r="BZ150" s="483"/>
      <c r="CA150" s="483"/>
      <c r="CB150" s="483"/>
      <c r="CC150" s="483"/>
      <c r="CD150" s="483"/>
      <c r="CE150" s="483"/>
      <c r="CF150" s="483"/>
      <c r="CG150" s="483"/>
      <c r="CH150" s="483"/>
      <c r="CI150" s="483"/>
      <c r="CJ150" s="483"/>
      <c r="CK150" s="483"/>
      <c r="CL150" s="483"/>
      <c r="CM150" s="483"/>
    </row>
    <row r="151" spans="6:91" ht="12.75" customHeight="1" x14ac:dyDescent="0.15">
      <c r="F151" s="47" t="s">
        <v>215</v>
      </c>
      <c r="AQ151" s="483"/>
      <c r="AR151" s="483"/>
      <c r="AS151" s="483"/>
      <c r="AT151" s="483"/>
      <c r="AU151" s="483"/>
      <c r="AV151" s="483"/>
      <c r="AW151" s="483"/>
      <c r="AX151" s="483"/>
      <c r="AY151" s="483"/>
      <c r="AZ151" s="483"/>
      <c r="BA151" s="483"/>
      <c r="BB151" s="483"/>
      <c r="BC151" s="483"/>
      <c r="BD151" s="483"/>
      <c r="BE151" s="483"/>
      <c r="BF151" s="483"/>
      <c r="BG151" s="483"/>
      <c r="BH151" s="483"/>
      <c r="BI151" s="483"/>
      <c r="BJ151" s="483"/>
      <c r="BK151" s="483"/>
      <c r="BL151" s="483"/>
      <c r="BM151" s="483"/>
      <c r="BN151" s="483"/>
      <c r="BO151" s="483"/>
      <c r="BP151" s="483"/>
      <c r="BQ151" s="483"/>
      <c r="BR151" s="483"/>
      <c r="BS151" s="483"/>
      <c r="BT151" s="483"/>
      <c r="BU151" s="483"/>
      <c r="BV151" s="483"/>
      <c r="BW151" s="483"/>
      <c r="BX151" s="483"/>
      <c r="BY151" s="483"/>
      <c r="BZ151" s="483"/>
      <c r="CA151" s="483"/>
      <c r="CB151" s="483"/>
      <c r="CC151" s="483"/>
      <c r="CD151" s="483"/>
      <c r="CE151" s="483"/>
      <c r="CF151" s="483"/>
      <c r="CG151" s="483"/>
      <c r="CH151" s="483"/>
      <c r="CI151" s="483"/>
      <c r="CJ151" s="483"/>
      <c r="CK151" s="483"/>
      <c r="CL151" s="483"/>
      <c r="CM151" s="483"/>
    </row>
    <row r="152" spans="6:91" ht="12.75" customHeight="1" x14ac:dyDescent="0.15">
      <c r="Q152" s="437" t="s">
        <v>563</v>
      </c>
      <c r="R152" s="437"/>
      <c r="S152" s="437"/>
      <c r="T152" s="437"/>
      <c r="U152" s="437"/>
      <c r="AQ152" s="483"/>
      <c r="AR152" s="483"/>
      <c r="AS152" s="483"/>
      <c r="AT152" s="483"/>
      <c r="AU152" s="483"/>
      <c r="AV152" s="483"/>
      <c r="AW152" s="483"/>
      <c r="AX152" s="483"/>
      <c r="AY152" s="483"/>
      <c r="AZ152" s="483"/>
      <c r="BA152" s="483"/>
      <c r="BB152" s="483"/>
      <c r="BC152" s="483"/>
      <c r="BD152" s="483"/>
      <c r="BE152" s="483"/>
      <c r="BF152" s="483"/>
      <c r="BG152" s="483"/>
      <c r="BH152" s="483"/>
      <c r="BI152" s="483"/>
      <c r="BJ152" s="483"/>
      <c r="BK152" s="483"/>
      <c r="BL152" s="483"/>
      <c r="BM152" s="483"/>
      <c r="BN152" s="483"/>
      <c r="BO152" s="483"/>
      <c r="BP152" s="483"/>
      <c r="BQ152" s="483"/>
      <c r="BR152" s="483"/>
      <c r="BS152" s="483"/>
      <c r="BT152" s="483"/>
      <c r="BU152" s="483"/>
      <c r="BV152" s="483"/>
      <c r="BW152" s="483"/>
      <c r="BX152" s="483"/>
      <c r="BY152" s="483"/>
      <c r="BZ152" s="483"/>
      <c r="CA152" s="483"/>
      <c r="CB152" s="483"/>
      <c r="CC152" s="483"/>
      <c r="CD152" s="483"/>
      <c r="CE152" s="483"/>
      <c r="CF152" s="483"/>
      <c r="CG152" s="483"/>
      <c r="CH152" s="483"/>
      <c r="CI152" s="483"/>
      <c r="CJ152" s="483"/>
      <c r="CK152" s="483"/>
      <c r="CL152" s="483"/>
      <c r="CM152" s="483"/>
    </row>
    <row r="153" spans="6:91" ht="7.5" customHeight="1" x14ac:dyDescent="0.15">
      <c r="F153" s="432" t="str">
        <f>"【"&amp;入力用!$R$11&amp;"】"</f>
        <v>【高専主体】</v>
      </c>
      <c r="G153" s="432"/>
      <c r="H153" s="432"/>
      <c r="I153" s="432"/>
      <c r="J153" s="433"/>
      <c r="K153" s="446" t="s">
        <v>648</v>
      </c>
      <c r="L153" s="441"/>
      <c r="M153" s="441"/>
      <c r="N153" s="441"/>
      <c r="O153" s="441"/>
      <c r="P153" s="442"/>
      <c r="Q153" s="449" t="s">
        <v>164</v>
      </c>
      <c r="R153" s="450"/>
      <c r="S153" s="450"/>
      <c r="T153" s="450"/>
      <c r="U153" s="451"/>
      <c r="V153" s="446" t="s">
        <v>562</v>
      </c>
      <c r="W153" s="441"/>
      <c r="X153" s="441"/>
      <c r="Y153" s="441"/>
      <c r="Z153" s="441"/>
      <c r="AA153" s="442"/>
      <c r="AQ153" s="483"/>
      <c r="AR153" s="483"/>
      <c r="AS153" s="483"/>
      <c r="AT153" s="483"/>
      <c r="AU153" s="483"/>
      <c r="AV153" s="483"/>
      <c r="AW153" s="483"/>
      <c r="AX153" s="483"/>
      <c r="AY153" s="483"/>
      <c r="AZ153" s="483"/>
      <c r="BA153" s="483"/>
      <c r="BB153" s="483"/>
      <c r="BC153" s="483"/>
      <c r="BD153" s="483"/>
      <c r="BE153" s="483"/>
      <c r="BF153" s="483"/>
      <c r="BG153" s="483"/>
      <c r="BH153" s="483"/>
      <c r="BI153" s="483"/>
      <c r="BJ153" s="483"/>
      <c r="BK153" s="483"/>
      <c r="BL153" s="483"/>
      <c r="BM153" s="483"/>
      <c r="BN153" s="483"/>
      <c r="BO153" s="483"/>
      <c r="BP153" s="483"/>
      <c r="BQ153" s="483"/>
      <c r="BR153" s="483"/>
      <c r="BS153" s="483"/>
      <c r="BT153" s="483"/>
      <c r="BU153" s="483"/>
      <c r="BV153" s="483"/>
      <c r="BW153" s="483"/>
      <c r="BX153" s="483"/>
      <c r="BY153" s="483"/>
      <c r="BZ153" s="483"/>
      <c r="CA153" s="483"/>
      <c r="CB153" s="483"/>
      <c r="CC153" s="483"/>
      <c r="CD153" s="483"/>
      <c r="CE153" s="483"/>
      <c r="CF153" s="483"/>
      <c r="CG153" s="483"/>
      <c r="CH153" s="483"/>
      <c r="CI153" s="483"/>
      <c r="CJ153" s="483"/>
      <c r="CK153" s="483"/>
      <c r="CL153" s="483"/>
      <c r="CM153" s="483"/>
    </row>
    <row r="154" spans="6:91" ht="7.5" customHeight="1" x14ac:dyDescent="0.15">
      <c r="F154" s="432"/>
      <c r="G154" s="432"/>
      <c r="H154" s="432"/>
      <c r="I154" s="432"/>
      <c r="J154" s="433"/>
      <c r="K154" s="447"/>
      <c r="L154" s="448"/>
      <c r="M154" s="448"/>
      <c r="N154" s="448"/>
      <c r="O154" s="448"/>
      <c r="P154" s="433"/>
      <c r="Q154" s="438" t="s">
        <v>165</v>
      </c>
      <c r="R154" s="437"/>
      <c r="S154" s="437"/>
      <c r="T154" s="437"/>
      <c r="U154" s="439"/>
      <c r="V154" s="447"/>
      <c r="W154" s="448"/>
      <c r="X154" s="448"/>
      <c r="Y154" s="448"/>
      <c r="Z154" s="448"/>
      <c r="AA154" s="433"/>
      <c r="AQ154" s="483"/>
      <c r="AR154" s="483"/>
      <c r="AS154" s="483"/>
      <c r="AT154" s="483"/>
      <c r="AU154" s="483"/>
      <c r="AV154" s="483"/>
      <c r="AW154" s="483"/>
      <c r="AX154" s="483"/>
      <c r="AY154" s="483"/>
      <c r="AZ154" s="483"/>
      <c r="BA154" s="483"/>
      <c r="BB154" s="483"/>
      <c r="BC154" s="483"/>
      <c r="BD154" s="483"/>
      <c r="BE154" s="483"/>
      <c r="BF154" s="483"/>
      <c r="BG154" s="483"/>
      <c r="BH154" s="483"/>
      <c r="BI154" s="483"/>
      <c r="BJ154" s="483"/>
      <c r="BK154" s="483"/>
      <c r="BL154" s="483"/>
      <c r="BM154" s="483"/>
      <c r="BN154" s="483"/>
      <c r="BO154" s="483"/>
      <c r="BP154" s="483"/>
      <c r="BQ154" s="483"/>
      <c r="BR154" s="483"/>
      <c r="BS154" s="483"/>
      <c r="BT154" s="483"/>
      <c r="BU154" s="483"/>
      <c r="BV154" s="483"/>
      <c r="BW154" s="483"/>
      <c r="BX154" s="483"/>
      <c r="BY154" s="483"/>
      <c r="BZ154" s="483"/>
      <c r="CA154" s="483"/>
      <c r="CB154" s="483"/>
      <c r="CC154" s="483"/>
      <c r="CD154" s="483"/>
      <c r="CE154" s="483"/>
      <c r="CF154" s="483"/>
      <c r="CG154" s="483"/>
      <c r="CH154" s="483"/>
      <c r="CI154" s="483"/>
      <c r="CJ154" s="483"/>
      <c r="CK154" s="483"/>
      <c r="CL154" s="483"/>
      <c r="CM154" s="483"/>
    </row>
    <row r="155" spans="6:91" ht="12.75" customHeight="1" x14ac:dyDescent="0.15">
      <c r="K155" s="443"/>
      <c r="L155" s="444"/>
      <c r="M155" s="444"/>
      <c r="N155" s="444"/>
      <c r="O155" s="444"/>
      <c r="P155" s="445"/>
      <c r="Q155" s="438" t="s">
        <v>223</v>
      </c>
      <c r="R155" s="437"/>
      <c r="S155" s="437"/>
      <c r="T155" s="437"/>
      <c r="U155" s="439"/>
      <c r="V155" s="443"/>
      <c r="W155" s="444"/>
      <c r="X155" s="444"/>
      <c r="Y155" s="444"/>
      <c r="Z155" s="444"/>
      <c r="AA155" s="445"/>
      <c r="AQ155" s="483"/>
      <c r="AR155" s="483"/>
      <c r="AS155" s="483"/>
      <c r="AT155" s="483"/>
      <c r="AU155" s="483"/>
      <c r="AV155" s="483"/>
      <c r="AW155" s="483"/>
      <c r="AX155" s="483"/>
      <c r="AY155" s="483"/>
      <c r="AZ155" s="483"/>
      <c r="BA155" s="483"/>
      <c r="BB155" s="483"/>
      <c r="BC155" s="483"/>
      <c r="BD155" s="483"/>
      <c r="BE155" s="483"/>
      <c r="BF155" s="483"/>
      <c r="BG155" s="483"/>
      <c r="BH155" s="483"/>
      <c r="BI155" s="483"/>
      <c r="BJ155" s="483"/>
      <c r="BK155" s="483"/>
      <c r="BL155" s="483"/>
      <c r="BM155" s="483"/>
      <c r="BN155" s="483"/>
      <c r="BO155" s="483"/>
      <c r="BP155" s="483"/>
      <c r="BQ155" s="483"/>
      <c r="BR155" s="483"/>
      <c r="BS155" s="483"/>
      <c r="BT155" s="483"/>
      <c r="BU155" s="483"/>
      <c r="BV155" s="483"/>
      <c r="BW155" s="483"/>
      <c r="BX155" s="483"/>
      <c r="BY155" s="483"/>
      <c r="BZ155" s="483"/>
      <c r="CA155" s="483"/>
      <c r="CB155" s="483"/>
      <c r="CC155" s="483"/>
      <c r="CD155" s="483"/>
      <c r="CE155" s="483"/>
      <c r="CF155" s="483"/>
      <c r="CG155" s="483"/>
      <c r="CH155" s="483"/>
      <c r="CI155" s="483"/>
      <c r="CJ155" s="483"/>
      <c r="CK155" s="483"/>
      <c r="CL155" s="483"/>
      <c r="CM155" s="483"/>
    </row>
    <row r="156" spans="6:91" ht="12.75" customHeight="1" x14ac:dyDescent="0.15">
      <c r="M156" s="47" t="s">
        <v>166</v>
      </c>
      <c r="Q156" s="47" t="s">
        <v>564</v>
      </c>
      <c r="Y156" s="47" t="s">
        <v>166</v>
      </c>
      <c r="AQ156" s="483"/>
      <c r="AR156" s="483"/>
      <c r="AS156" s="483"/>
      <c r="AT156" s="483"/>
      <c r="AU156" s="483"/>
      <c r="AV156" s="483"/>
      <c r="AW156" s="483"/>
      <c r="AX156" s="483"/>
      <c r="AY156" s="483"/>
      <c r="AZ156" s="483"/>
      <c r="BA156" s="483"/>
      <c r="BB156" s="483"/>
      <c r="BC156" s="483"/>
      <c r="BD156" s="483"/>
      <c r="BE156" s="483"/>
      <c r="BF156" s="483"/>
      <c r="BG156" s="483"/>
      <c r="BH156" s="483"/>
      <c r="BI156" s="483"/>
      <c r="BJ156" s="483"/>
      <c r="BK156" s="483"/>
      <c r="BL156" s="483"/>
      <c r="BM156" s="483"/>
      <c r="BN156" s="483"/>
      <c r="BO156" s="483"/>
      <c r="BP156" s="483"/>
      <c r="BQ156" s="483"/>
      <c r="BR156" s="483"/>
      <c r="BS156" s="483"/>
      <c r="BT156" s="483"/>
      <c r="BU156" s="483"/>
      <c r="BV156" s="483"/>
      <c r="BW156" s="483"/>
      <c r="BX156" s="483"/>
      <c r="BY156" s="483"/>
      <c r="BZ156" s="483"/>
      <c r="CA156" s="483"/>
      <c r="CB156" s="483"/>
      <c r="CC156" s="483"/>
      <c r="CD156" s="483"/>
      <c r="CE156" s="483"/>
      <c r="CF156" s="483"/>
      <c r="CG156" s="483"/>
      <c r="CH156" s="483"/>
      <c r="CI156" s="483"/>
      <c r="CJ156" s="483"/>
      <c r="CK156" s="483"/>
      <c r="CL156" s="483"/>
      <c r="CM156" s="483"/>
    </row>
    <row r="157" spans="6:91" ht="12.75" customHeight="1" x14ac:dyDescent="0.15">
      <c r="M157" s="47" t="s">
        <v>162</v>
      </c>
      <c r="Y157" s="47" t="s">
        <v>162</v>
      </c>
      <c r="AQ157" s="483"/>
      <c r="AR157" s="483"/>
      <c r="AS157" s="483"/>
      <c r="AT157" s="483"/>
      <c r="AU157" s="483"/>
      <c r="AV157" s="483"/>
      <c r="AW157" s="483"/>
      <c r="AX157" s="483"/>
      <c r="AY157" s="483"/>
      <c r="AZ157" s="483"/>
      <c r="BA157" s="483"/>
      <c r="BB157" s="483"/>
      <c r="BC157" s="483"/>
      <c r="BD157" s="483"/>
      <c r="BE157" s="483"/>
      <c r="BF157" s="483"/>
      <c r="BG157" s="483"/>
      <c r="BH157" s="483"/>
      <c r="BI157" s="483"/>
      <c r="BJ157" s="483"/>
      <c r="BK157" s="483"/>
      <c r="BL157" s="483"/>
      <c r="BM157" s="483"/>
      <c r="BN157" s="483"/>
      <c r="BO157" s="483"/>
      <c r="BP157" s="483"/>
      <c r="BQ157" s="483"/>
      <c r="BR157" s="483"/>
      <c r="BS157" s="483"/>
      <c r="BT157" s="483"/>
      <c r="BU157" s="483"/>
      <c r="BV157" s="483"/>
      <c r="BW157" s="483"/>
      <c r="BX157" s="483"/>
      <c r="BY157" s="483"/>
      <c r="BZ157" s="483"/>
      <c r="CA157" s="483"/>
      <c r="CB157" s="483"/>
      <c r="CC157" s="483"/>
      <c r="CD157" s="483"/>
      <c r="CE157" s="483"/>
      <c r="CF157" s="483"/>
      <c r="CG157" s="483"/>
      <c r="CH157" s="483"/>
      <c r="CI157" s="483"/>
      <c r="CJ157" s="483"/>
      <c r="CK157" s="483"/>
      <c r="CL157" s="483"/>
      <c r="CM157" s="483"/>
    </row>
    <row r="158" spans="6:91" ht="12.75" customHeight="1" x14ac:dyDescent="0.15">
      <c r="M158" s="47" t="s">
        <v>162</v>
      </c>
      <c r="P158" s="440" t="s">
        <v>170</v>
      </c>
      <c r="Q158" s="441"/>
      <c r="R158" s="441"/>
      <c r="S158" s="441"/>
      <c r="T158" s="441"/>
      <c r="U158" s="442"/>
      <c r="Y158" s="47" t="s">
        <v>162</v>
      </c>
      <c r="AQ158" s="483"/>
      <c r="AR158" s="483"/>
      <c r="AS158" s="483"/>
      <c r="AT158" s="483"/>
      <c r="AU158" s="483"/>
      <c r="AV158" s="483"/>
      <c r="AW158" s="483"/>
      <c r="AX158" s="483"/>
      <c r="AY158" s="483"/>
      <c r="AZ158" s="483"/>
      <c r="BA158" s="483"/>
      <c r="BB158" s="483"/>
      <c r="BC158" s="483"/>
      <c r="BD158" s="483"/>
      <c r="BE158" s="483"/>
      <c r="BF158" s="483"/>
      <c r="BG158" s="483"/>
      <c r="BH158" s="483"/>
      <c r="BI158" s="483"/>
      <c r="BJ158" s="483"/>
      <c r="BK158" s="483"/>
      <c r="BL158" s="483"/>
      <c r="BM158" s="483"/>
      <c r="BN158" s="483"/>
      <c r="BO158" s="483"/>
      <c r="BP158" s="483"/>
      <c r="BQ158" s="483"/>
      <c r="BR158" s="483"/>
      <c r="BS158" s="483"/>
      <c r="BT158" s="483"/>
      <c r="BU158" s="483"/>
      <c r="BV158" s="483"/>
      <c r="BW158" s="483"/>
      <c r="BX158" s="483"/>
      <c r="BY158" s="483"/>
      <c r="BZ158" s="483"/>
      <c r="CA158" s="483"/>
      <c r="CB158" s="483"/>
      <c r="CC158" s="483"/>
      <c r="CD158" s="483"/>
      <c r="CE158" s="483"/>
      <c r="CF158" s="483"/>
      <c r="CG158" s="483"/>
      <c r="CH158" s="483"/>
      <c r="CI158" s="483"/>
      <c r="CJ158" s="483"/>
      <c r="CK158" s="483"/>
      <c r="CL158" s="483"/>
      <c r="CM158" s="483"/>
    </row>
    <row r="159" spans="6:91" ht="6.75" customHeight="1" x14ac:dyDescent="0.15">
      <c r="M159" s="47" t="s">
        <v>167</v>
      </c>
      <c r="N159" s="47" t="s">
        <v>168</v>
      </c>
      <c r="O159" s="47" t="s">
        <v>168</v>
      </c>
      <c r="P159" s="447"/>
      <c r="Q159" s="448"/>
      <c r="R159" s="448"/>
      <c r="S159" s="448"/>
      <c r="T159" s="448"/>
      <c r="U159" s="433"/>
      <c r="V159" s="47" t="s">
        <v>168</v>
      </c>
      <c r="W159" s="47" t="s">
        <v>168</v>
      </c>
      <c r="X159" s="47" t="s">
        <v>168</v>
      </c>
      <c r="Y159" s="47" t="s">
        <v>169</v>
      </c>
      <c r="AQ159" s="483"/>
      <c r="AR159" s="483"/>
      <c r="AS159" s="483"/>
      <c r="AT159" s="483"/>
      <c r="AU159" s="483"/>
      <c r="AV159" s="483"/>
      <c r="AW159" s="483"/>
      <c r="AX159" s="483"/>
      <c r="AY159" s="483"/>
      <c r="AZ159" s="483"/>
      <c r="BA159" s="483"/>
      <c r="BB159" s="483"/>
      <c r="BC159" s="483"/>
      <c r="BD159" s="483"/>
      <c r="BE159" s="483"/>
      <c r="BF159" s="483"/>
      <c r="BG159" s="483"/>
      <c r="BH159" s="483"/>
      <c r="BI159" s="483"/>
      <c r="BJ159" s="483"/>
      <c r="BK159" s="483"/>
      <c r="BL159" s="483"/>
      <c r="BM159" s="483"/>
      <c r="BN159" s="483"/>
      <c r="BO159" s="483"/>
      <c r="BP159" s="483"/>
      <c r="BQ159" s="483"/>
      <c r="BR159" s="483"/>
      <c r="BS159" s="483"/>
      <c r="BT159" s="483"/>
      <c r="BU159" s="483"/>
      <c r="BV159" s="483"/>
      <c r="BW159" s="483"/>
      <c r="BX159" s="483"/>
      <c r="BY159" s="483"/>
      <c r="BZ159" s="483"/>
      <c r="CA159" s="483"/>
      <c r="CB159" s="483"/>
      <c r="CC159" s="483"/>
      <c r="CD159" s="483"/>
      <c r="CE159" s="483"/>
      <c r="CF159" s="483"/>
      <c r="CG159" s="483"/>
      <c r="CH159" s="483"/>
      <c r="CI159" s="483"/>
      <c r="CJ159" s="483"/>
      <c r="CK159" s="483"/>
      <c r="CL159" s="483"/>
      <c r="CM159" s="483"/>
    </row>
    <row r="160" spans="6:91" ht="12.75" customHeight="1" x14ac:dyDescent="0.15">
      <c r="J160" s="47" t="s">
        <v>567</v>
      </c>
      <c r="P160" s="443"/>
      <c r="Q160" s="444"/>
      <c r="R160" s="444"/>
      <c r="S160" s="444"/>
      <c r="T160" s="444"/>
      <c r="U160" s="445"/>
      <c r="W160" s="47" t="s">
        <v>232</v>
      </c>
      <c r="AQ160" s="483"/>
      <c r="AR160" s="483"/>
      <c r="AS160" s="483"/>
      <c r="AT160" s="483"/>
      <c r="AU160" s="483"/>
      <c r="AV160" s="483"/>
      <c r="AW160" s="483"/>
      <c r="AX160" s="483"/>
      <c r="AY160" s="483"/>
      <c r="AZ160" s="483"/>
      <c r="BA160" s="483"/>
      <c r="BB160" s="483"/>
      <c r="BC160" s="483"/>
      <c r="BD160" s="483"/>
      <c r="BE160" s="483"/>
      <c r="BF160" s="483"/>
      <c r="BG160" s="483"/>
      <c r="BH160" s="483"/>
      <c r="BI160" s="483"/>
      <c r="BJ160" s="483"/>
      <c r="BK160" s="483"/>
      <c r="BL160" s="483"/>
      <c r="BM160" s="483"/>
      <c r="BN160" s="483"/>
      <c r="BO160" s="483"/>
      <c r="BP160" s="483"/>
      <c r="BQ160" s="483"/>
      <c r="BR160" s="483"/>
      <c r="BS160" s="483"/>
      <c r="BT160" s="483"/>
      <c r="BU160" s="483"/>
      <c r="BV160" s="483"/>
      <c r="BW160" s="483"/>
      <c r="BX160" s="483"/>
      <c r="BY160" s="483"/>
      <c r="BZ160" s="483"/>
      <c r="CA160" s="483"/>
      <c r="CB160" s="483"/>
      <c r="CC160" s="483"/>
      <c r="CD160" s="483"/>
      <c r="CE160" s="483"/>
      <c r="CF160" s="483"/>
      <c r="CG160" s="483"/>
      <c r="CH160" s="483"/>
      <c r="CI160" s="483"/>
      <c r="CJ160" s="483"/>
      <c r="CK160" s="483"/>
      <c r="CL160" s="483"/>
      <c r="CM160" s="483"/>
    </row>
    <row r="161" spans="5:91" ht="12.75" customHeight="1" x14ac:dyDescent="0.15">
      <c r="J161" s="47" t="s">
        <v>565</v>
      </c>
      <c r="W161" s="47" t="s">
        <v>568</v>
      </c>
      <c r="AQ161" s="483"/>
      <c r="AR161" s="483"/>
      <c r="AS161" s="483"/>
      <c r="AT161" s="483"/>
      <c r="AU161" s="483"/>
      <c r="AV161" s="483"/>
      <c r="AW161" s="483"/>
      <c r="AX161" s="483"/>
      <c r="AY161" s="483"/>
      <c r="AZ161" s="483"/>
      <c r="BA161" s="483"/>
      <c r="BB161" s="483"/>
      <c r="BC161" s="483"/>
      <c r="BD161" s="483"/>
      <c r="BE161" s="483"/>
      <c r="BF161" s="483"/>
      <c r="BG161" s="483"/>
      <c r="BH161" s="483"/>
      <c r="BI161" s="483"/>
      <c r="BJ161" s="483"/>
      <c r="BK161" s="483"/>
      <c r="BL161" s="483"/>
      <c r="BM161" s="483"/>
      <c r="BN161" s="483"/>
      <c r="BO161" s="483"/>
      <c r="BP161" s="483"/>
      <c r="BQ161" s="483"/>
      <c r="BR161" s="483"/>
      <c r="BS161" s="483"/>
      <c r="BT161" s="483"/>
      <c r="BU161" s="483"/>
      <c r="BV161" s="483"/>
      <c r="BW161" s="483"/>
      <c r="BX161" s="483"/>
      <c r="BY161" s="483"/>
      <c r="BZ161" s="483"/>
      <c r="CA161" s="483"/>
      <c r="CB161" s="483"/>
      <c r="CC161" s="483"/>
      <c r="CD161" s="483"/>
      <c r="CE161" s="483"/>
      <c r="CF161" s="483"/>
      <c r="CG161" s="483"/>
      <c r="CH161" s="483"/>
      <c r="CI161" s="483"/>
      <c r="CJ161" s="483"/>
      <c r="CK161" s="483"/>
      <c r="CL161" s="483"/>
      <c r="CM161" s="483"/>
    </row>
    <row r="162" spans="5:91" ht="12.75" customHeight="1" x14ac:dyDescent="0.15">
      <c r="J162" s="47" t="s">
        <v>566</v>
      </c>
      <c r="AQ162" s="483"/>
      <c r="AR162" s="483"/>
      <c r="AS162" s="483"/>
      <c r="AT162" s="483"/>
      <c r="AU162" s="483"/>
      <c r="AV162" s="483"/>
      <c r="AW162" s="483"/>
      <c r="AX162" s="483"/>
      <c r="AY162" s="483"/>
      <c r="AZ162" s="483"/>
      <c r="BA162" s="483"/>
      <c r="BB162" s="483"/>
      <c r="BC162" s="483"/>
      <c r="BD162" s="483"/>
      <c r="BE162" s="483"/>
      <c r="BF162" s="483"/>
      <c r="BG162" s="483"/>
      <c r="BH162" s="483"/>
      <c r="BI162" s="483"/>
      <c r="BJ162" s="483"/>
      <c r="BK162" s="483"/>
      <c r="BL162" s="483"/>
      <c r="BM162" s="483"/>
      <c r="BN162" s="483"/>
      <c r="BO162" s="483"/>
      <c r="BP162" s="483"/>
      <c r="BQ162" s="483"/>
      <c r="BR162" s="483"/>
      <c r="BS162" s="483"/>
      <c r="BT162" s="483"/>
      <c r="BU162" s="483"/>
      <c r="BV162" s="483"/>
      <c r="BW162" s="483"/>
      <c r="BX162" s="483"/>
      <c r="BY162" s="483"/>
      <c r="BZ162" s="483"/>
      <c r="CA162" s="483"/>
      <c r="CB162" s="483"/>
      <c r="CC162" s="483"/>
      <c r="CD162" s="483"/>
      <c r="CE162" s="483"/>
      <c r="CF162" s="483"/>
      <c r="CG162" s="483"/>
      <c r="CH162" s="483"/>
      <c r="CI162" s="483"/>
      <c r="CJ162" s="483"/>
      <c r="CK162" s="483"/>
      <c r="CL162" s="483"/>
      <c r="CM162" s="483"/>
    </row>
    <row r="163" spans="5:91" ht="6.75" customHeight="1" x14ac:dyDescent="0.15">
      <c r="AQ163" s="483"/>
      <c r="AR163" s="483"/>
      <c r="AS163" s="483"/>
      <c r="AT163" s="483"/>
      <c r="AU163" s="483"/>
      <c r="AV163" s="483"/>
      <c r="AW163" s="483"/>
      <c r="AX163" s="483"/>
      <c r="AY163" s="483"/>
      <c r="AZ163" s="483"/>
      <c r="BA163" s="483"/>
      <c r="BB163" s="483"/>
      <c r="BC163" s="483"/>
      <c r="BD163" s="483"/>
      <c r="BE163" s="483"/>
      <c r="BF163" s="483"/>
      <c r="BG163" s="483"/>
      <c r="BH163" s="483"/>
      <c r="BI163" s="483"/>
      <c r="BJ163" s="483"/>
      <c r="BK163" s="483"/>
      <c r="BL163" s="483"/>
      <c r="BM163" s="483"/>
      <c r="BN163" s="483"/>
      <c r="BO163" s="483"/>
      <c r="BP163" s="483"/>
      <c r="BQ163" s="483"/>
      <c r="BR163" s="483"/>
      <c r="BS163" s="483"/>
      <c r="BT163" s="483"/>
      <c r="BU163" s="483"/>
      <c r="BV163" s="483"/>
      <c r="BW163" s="483"/>
      <c r="BX163" s="483"/>
      <c r="BY163" s="483"/>
      <c r="BZ163" s="483"/>
      <c r="CA163" s="483"/>
      <c r="CB163" s="483"/>
      <c r="CC163" s="483"/>
      <c r="CD163" s="483"/>
      <c r="CE163" s="483"/>
      <c r="CF163" s="483"/>
      <c r="CG163" s="483"/>
      <c r="CH163" s="483"/>
      <c r="CI163" s="483"/>
      <c r="CJ163" s="483"/>
      <c r="CK163" s="483"/>
      <c r="CL163" s="483"/>
      <c r="CM163" s="483"/>
    </row>
    <row r="164" spans="5:91" ht="12.75" customHeight="1" x14ac:dyDescent="0.15">
      <c r="E164" s="47" t="s">
        <v>571</v>
      </c>
      <c r="AQ164" s="483"/>
      <c r="AR164" s="483"/>
      <c r="AS164" s="483"/>
      <c r="AT164" s="483"/>
      <c r="AU164" s="483"/>
      <c r="AV164" s="483"/>
      <c r="AW164" s="483"/>
      <c r="AX164" s="483"/>
      <c r="AY164" s="483"/>
      <c r="AZ164" s="483"/>
      <c r="BA164" s="483"/>
      <c r="BB164" s="483"/>
      <c r="BC164" s="483"/>
      <c r="BD164" s="483"/>
      <c r="BE164" s="483"/>
      <c r="BF164" s="483"/>
      <c r="BG164" s="483"/>
      <c r="BH164" s="483"/>
      <c r="BI164" s="483"/>
      <c r="BJ164" s="483"/>
      <c r="BK164" s="483"/>
      <c r="BL164" s="483"/>
      <c r="BM164" s="483"/>
      <c r="BN164" s="483"/>
      <c r="BO164" s="483"/>
      <c r="BP164" s="483"/>
      <c r="BQ164" s="483"/>
      <c r="BR164" s="483"/>
      <c r="BS164" s="483"/>
      <c r="BT164" s="483"/>
      <c r="BU164" s="483"/>
      <c r="BV164" s="483"/>
      <c r="BW164" s="483"/>
      <c r="BX164" s="483"/>
      <c r="BY164" s="483"/>
      <c r="BZ164" s="483"/>
      <c r="CA164" s="483"/>
      <c r="CB164" s="483"/>
      <c r="CC164" s="483"/>
      <c r="CD164" s="483"/>
      <c r="CE164" s="483"/>
      <c r="CF164" s="483"/>
      <c r="CG164" s="483"/>
      <c r="CH164" s="483"/>
      <c r="CI164" s="483"/>
      <c r="CJ164" s="483"/>
      <c r="CK164" s="483"/>
      <c r="CL164" s="483"/>
      <c r="CM164" s="483"/>
    </row>
    <row r="165" spans="5:91" ht="12.75" customHeight="1" x14ac:dyDescent="0.15">
      <c r="Q165" s="437" t="s">
        <v>554</v>
      </c>
      <c r="R165" s="437"/>
      <c r="S165" s="437"/>
      <c r="T165" s="437"/>
      <c r="U165" s="437"/>
      <c r="AC165" s="437" t="s">
        <v>224</v>
      </c>
      <c r="AD165" s="437"/>
      <c r="AE165" s="437"/>
      <c r="AF165" s="437"/>
      <c r="AG165" s="437"/>
      <c r="AQ165" s="483"/>
      <c r="AR165" s="483"/>
      <c r="AS165" s="483"/>
      <c r="AT165" s="483"/>
      <c r="AU165" s="483"/>
      <c r="AV165" s="483"/>
      <c r="AW165" s="483"/>
      <c r="AX165" s="483"/>
      <c r="AY165" s="483"/>
      <c r="AZ165" s="483"/>
      <c r="BA165" s="483"/>
      <c r="BB165" s="483"/>
      <c r="BC165" s="483"/>
      <c r="BD165" s="483"/>
      <c r="BE165" s="483"/>
      <c r="BF165" s="483"/>
      <c r="BG165" s="483"/>
      <c r="BH165" s="483"/>
      <c r="BI165" s="483"/>
      <c r="BJ165" s="483"/>
      <c r="BK165" s="483"/>
      <c r="BL165" s="483"/>
      <c r="BM165" s="483"/>
      <c r="BN165" s="483"/>
      <c r="BO165" s="483"/>
      <c r="BP165" s="483"/>
      <c r="BQ165" s="483"/>
      <c r="BR165" s="483"/>
      <c r="BS165" s="483"/>
      <c r="BT165" s="483"/>
      <c r="BU165" s="483"/>
      <c r="BV165" s="483"/>
      <c r="BW165" s="483"/>
      <c r="BX165" s="483"/>
      <c r="BY165" s="483"/>
      <c r="BZ165" s="483"/>
      <c r="CA165" s="483"/>
      <c r="CB165" s="483"/>
      <c r="CC165" s="483"/>
      <c r="CD165" s="483"/>
      <c r="CE165" s="483"/>
      <c r="CF165" s="483"/>
      <c r="CG165" s="483"/>
      <c r="CH165" s="483"/>
      <c r="CI165" s="483"/>
      <c r="CJ165" s="483"/>
      <c r="CK165" s="483"/>
      <c r="CL165" s="483"/>
      <c r="CM165" s="483"/>
    </row>
    <row r="166" spans="5:91" ht="14.25" customHeight="1" x14ac:dyDescent="0.15">
      <c r="F166" s="69" t="str">
        <f>"【"&amp;入力用!$R$11&amp;"】"</f>
        <v>【高専主体】</v>
      </c>
      <c r="G166" s="69"/>
      <c r="H166" s="69"/>
      <c r="I166" s="69"/>
      <c r="J166" s="69"/>
      <c r="K166" s="440" t="s">
        <v>651</v>
      </c>
      <c r="L166" s="441"/>
      <c r="M166" s="441"/>
      <c r="N166" s="441"/>
      <c r="O166" s="441"/>
      <c r="P166" s="442"/>
      <c r="Q166" s="449" t="s">
        <v>588</v>
      </c>
      <c r="R166" s="450"/>
      <c r="S166" s="450"/>
      <c r="T166" s="450"/>
      <c r="U166" s="451"/>
      <c r="V166" s="440" t="e">
        <f>IF(入力用!$R$11="整備課主体",入力用!$AH$21&amp;"監督職員",VLOOKUP(入力用!$D$4,入力用!$AR$2:$AW$59,6,FALSE)&amp;"
主任監督職員")</f>
        <v>#N/A</v>
      </c>
      <c r="W166" s="441"/>
      <c r="X166" s="441"/>
      <c r="Y166" s="441"/>
      <c r="Z166" s="441"/>
      <c r="AA166" s="441"/>
      <c r="AB166" s="442"/>
      <c r="AC166" s="449" t="s">
        <v>588</v>
      </c>
      <c r="AD166" s="450"/>
      <c r="AE166" s="450"/>
      <c r="AF166" s="450"/>
      <c r="AG166" s="451"/>
      <c r="AH166" s="440" t="str">
        <f>IF(入力用!R11="整備課主体",VLOOKUP(入力用!$D$4,入力用!$AR$2:$AW$59,6,FALSE)&amp;"
主任監督職員",入力用!$AH$21&amp;"監督職員")</f>
        <v>高専機構本部整備課監督職員</v>
      </c>
      <c r="AI166" s="441"/>
      <c r="AJ166" s="441"/>
      <c r="AK166" s="441"/>
      <c r="AL166" s="441"/>
      <c r="AM166" s="441"/>
      <c r="AN166" s="442"/>
      <c r="AO166" s="71"/>
      <c r="AP166" s="55"/>
      <c r="AQ166" s="483"/>
      <c r="AR166" s="483"/>
      <c r="AS166" s="483"/>
      <c r="AT166" s="483"/>
      <c r="AU166" s="483"/>
      <c r="AV166" s="483"/>
      <c r="AW166" s="483"/>
      <c r="AX166" s="483"/>
      <c r="AY166" s="483"/>
      <c r="AZ166" s="483"/>
      <c r="BA166" s="483"/>
      <c r="BB166" s="483"/>
      <c r="BC166" s="483"/>
      <c r="BD166" s="483"/>
      <c r="BE166" s="483"/>
      <c r="BF166" s="483"/>
      <c r="BG166" s="483"/>
      <c r="BH166" s="483"/>
      <c r="BI166" s="483"/>
      <c r="BJ166" s="483"/>
      <c r="BK166" s="483"/>
      <c r="BL166" s="483"/>
      <c r="BM166" s="483"/>
      <c r="BN166" s="483"/>
      <c r="BO166" s="483"/>
      <c r="BP166" s="483"/>
      <c r="BQ166" s="483"/>
      <c r="BR166" s="483"/>
      <c r="BS166" s="483"/>
      <c r="BT166" s="483"/>
      <c r="BU166" s="483"/>
      <c r="BV166" s="483"/>
      <c r="BW166" s="483"/>
      <c r="BX166" s="483"/>
      <c r="BY166" s="483"/>
      <c r="BZ166" s="483"/>
      <c r="CA166" s="483"/>
      <c r="CB166" s="483"/>
      <c r="CC166" s="483"/>
      <c r="CD166" s="483"/>
      <c r="CE166" s="483"/>
      <c r="CF166" s="483"/>
      <c r="CG166" s="483"/>
      <c r="CH166" s="483"/>
      <c r="CI166" s="483"/>
      <c r="CJ166" s="483"/>
      <c r="CK166" s="483"/>
      <c r="CL166" s="483"/>
      <c r="CM166" s="483"/>
    </row>
    <row r="167" spans="5:91" ht="14.25" customHeight="1" x14ac:dyDescent="0.15">
      <c r="F167" s="69"/>
      <c r="G167" s="69"/>
      <c r="H167" s="69"/>
      <c r="I167" s="69"/>
      <c r="J167" s="69"/>
      <c r="K167" s="443"/>
      <c r="L167" s="444"/>
      <c r="M167" s="444"/>
      <c r="N167" s="444"/>
      <c r="O167" s="444"/>
      <c r="P167" s="445"/>
      <c r="Q167" s="438" t="s">
        <v>589</v>
      </c>
      <c r="R167" s="437"/>
      <c r="S167" s="437"/>
      <c r="T167" s="437"/>
      <c r="U167" s="439"/>
      <c r="V167" s="443"/>
      <c r="W167" s="444"/>
      <c r="X167" s="444"/>
      <c r="Y167" s="444"/>
      <c r="Z167" s="444"/>
      <c r="AA167" s="444"/>
      <c r="AB167" s="445"/>
      <c r="AC167" s="438" t="s">
        <v>589</v>
      </c>
      <c r="AD167" s="437"/>
      <c r="AE167" s="437"/>
      <c r="AF167" s="437"/>
      <c r="AG167" s="439"/>
      <c r="AH167" s="443"/>
      <c r="AI167" s="444"/>
      <c r="AJ167" s="444"/>
      <c r="AK167" s="444"/>
      <c r="AL167" s="444"/>
      <c r="AM167" s="444"/>
      <c r="AN167" s="445"/>
      <c r="AO167" s="71"/>
      <c r="AQ167" s="483"/>
      <c r="AR167" s="483"/>
      <c r="AS167" s="483"/>
      <c r="AT167" s="483"/>
      <c r="AU167" s="483"/>
      <c r="AV167" s="483"/>
      <c r="AW167" s="483"/>
      <c r="AX167" s="483"/>
      <c r="AY167" s="483"/>
      <c r="AZ167" s="483"/>
      <c r="BA167" s="483"/>
      <c r="BB167" s="483"/>
      <c r="BC167" s="483"/>
      <c r="BD167" s="483"/>
      <c r="BE167" s="483"/>
      <c r="BF167" s="483"/>
      <c r="BG167" s="483"/>
      <c r="BH167" s="483"/>
      <c r="BI167" s="483"/>
      <c r="BJ167" s="483"/>
      <c r="BK167" s="483"/>
      <c r="BL167" s="483"/>
      <c r="BM167" s="483"/>
      <c r="BN167" s="483"/>
      <c r="BO167" s="483"/>
      <c r="BP167" s="483"/>
      <c r="BQ167" s="483"/>
      <c r="BR167" s="483"/>
      <c r="BS167" s="483"/>
      <c r="BT167" s="483"/>
      <c r="BU167" s="483"/>
      <c r="BV167" s="483"/>
      <c r="BW167" s="483"/>
      <c r="BX167" s="483"/>
      <c r="BY167" s="483"/>
      <c r="BZ167" s="483"/>
      <c r="CA167" s="483"/>
      <c r="CB167" s="483"/>
      <c r="CC167" s="483"/>
      <c r="CD167" s="483"/>
      <c r="CE167" s="483"/>
      <c r="CF167" s="483"/>
      <c r="CG167" s="483"/>
      <c r="CH167" s="483"/>
      <c r="CI167" s="483"/>
      <c r="CJ167" s="483"/>
      <c r="CK167" s="483"/>
      <c r="CL167" s="483"/>
      <c r="CM167" s="483"/>
    </row>
    <row r="168" spans="5:91" ht="12.75" customHeight="1" x14ac:dyDescent="0.15">
      <c r="F168" s="69"/>
      <c r="G168" s="69"/>
      <c r="H168" s="69"/>
      <c r="I168" s="69"/>
      <c r="J168" s="69"/>
      <c r="Q168" s="437" t="s">
        <v>227</v>
      </c>
      <c r="R168" s="437"/>
      <c r="S168" s="437"/>
      <c r="T168" s="437"/>
      <c r="U168" s="437"/>
      <c r="AC168" s="437" t="s">
        <v>226</v>
      </c>
      <c r="AD168" s="437"/>
      <c r="AE168" s="437"/>
      <c r="AF168" s="437"/>
      <c r="AG168" s="437"/>
      <c r="AQ168" s="483"/>
      <c r="AR168" s="483"/>
      <c r="AS168" s="483"/>
      <c r="AT168" s="483"/>
      <c r="AU168" s="483"/>
      <c r="AV168" s="483"/>
      <c r="AW168" s="483"/>
      <c r="AX168" s="483"/>
      <c r="AY168" s="483"/>
      <c r="AZ168" s="483"/>
      <c r="BA168" s="483"/>
      <c r="BB168" s="483"/>
      <c r="BC168" s="483"/>
      <c r="BD168" s="483"/>
      <c r="BE168" s="483"/>
      <c r="BF168" s="483"/>
      <c r="BG168" s="483"/>
      <c r="BH168" s="483"/>
      <c r="BI168" s="483"/>
      <c r="BJ168" s="483"/>
      <c r="BK168" s="483"/>
      <c r="BL168" s="483"/>
      <c r="BM168" s="483"/>
      <c r="BN168" s="483"/>
      <c r="BO168" s="483"/>
      <c r="BP168" s="483"/>
      <c r="BQ168" s="483"/>
      <c r="BR168" s="483"/>
      <c r="BS168" s="483"/>
      <c r="BT168" s="483"/>
      <c r="BU168" s="483"/>
      <c r="BV168" s="483"/>
      <c r="BW168" s="483"/>
      <c r="BX168" s="483"/>
      <c r="BY168" s="483"/>
      <c r="BZ168" s="483"/>
      <c r="CA168" s="483"/>
      <c r="CB168" s="483"/>
      <c r="CC168" s="483"/>
      <c r="CD168" s="483"/>
      <c r="CE168" s="483"/>
      <c r="CF168" s="483"/>
      <c r="CG168" s="483"/>
      <c r="CH168" s="483"/>
      <c r="CI168" s="483"/>
      <c r="CJ168" s="483"/>
      <c r="CK168" s="483"/>
      <c r="CL168" s="483"/>
      <c r="CM168" s="483"/>
    </row>
    <row r="169" spans="5:91" ht="6.75" customHeight="1" x14ac:dyDescent="0.15">
      <c r="F169" s="69"/>
      <c r="G169" s="69"/>
      <c r="H169" s="69"/>
      <c r="I169" s="69"/>
      <c r="J169" s="69"/>
      <c r="AQ169" s="483"/>
      <c r="AR169" s="483"/>
      <c r="AS169" s="483"/>
      <c r="AT169" s="483"/>
      <c r="AU169" s="483"/>
      <c r="AV169" s="483"/>
      <c r="AW169" s="483"/>
      <c r="AX169" s="483"/>
      <c r="AY169" s="483"/>
      <c r="AZ169" s="483"/>
      <c r="BA169" s="483"/>
      <c r="BB169" s="483"/>
      <c r="BC169" s="483"/>
      <c r="BD169" s="483"/>
      <c r="BE169" s="483"/>
      <c r="BF169" s="483"/>
      <c r="BG169" s="483"/>
      <c r="BH169" s="483"/>
      <c r="BI169" s="483"/>
      <c r="BJ169" s="483"/>
      <c r="BK169" s="483"/>
      <c r="BL169" s="483"/>
      <c r="BM169" s="483"/>
      <c r="BN169" s="483"/>
      <c r="BO169" s="483"/>
      <c r="BP169" s="483"/>
      <c r="BQ169" s="483"/>
      <c r="BR169" s="483"/>
      <c r="BS169" s="483"/>
      <c r="BT169" s="483"/>
      <c r="BU169" s="483"/>
      <c r="BV169" s="483"/>
      <c r="BW169" s="483"/>
      <c r="BX169" s="483"/>
      <c r="BY169" s="483"/>
      <c r="BZ169" s="483"/>
      <c r="CA169" s="483"/>
      <c r="CB169" s="483"/>
      <c r="CC169" s="483"/>
      <c r="CD169" s="483"/>
      <c r="CE169" s="483"/>
      <c r="CF169" s="483"/>
      <c r="CG169" s="483"/>
      <c r="CH169" s="483"/>
      <c r="CI169" s="483"/>
      <c r="CJ169" s="483"/>
      <c r="CK169" s="483"/>
      <c r="CL169" s="483"/>
      <c r="CM169" s="483"/>
    </row>
    <row r="170" spans="5:91" ht="12.75" customHeight="1" x14ac:dyDescent="0.15">
      <c r="E170" s="47" t="s">
        <v>572</v>
      </c>
      <c r="AQ170" s="483"/>
      <c r="AR170" s="483"/>
      <c r="AS170" s="483"/>
      <c r="AT170" s="483"/>
      <c r="AU170" s="483"/>
      <c r="AV170" s="483"/>
      <c r="AW170" s="483"/>
      <c r="AX170" s="483"/>
      <c r="AY170" s="483"/>
      <c r="AZ170" s="483"/>
      <c r="BA170" s="483"/>
      <c r="BB170" s="483"/>
      <c r="BC170" s="483"/>
      <c r="BD170" s="483"/>
      <c r="BE170" s="483"/>
      <c r="BF170" s="483"/>
      <c r="BG170" s="483"/>
      <c r="BH170" s="483"/>
      <c r="BI170" s="483"/>
      <c r="BJ170" s="483"/>
      <c r="BK170" s="483"/>
      <c r="BL170" s="483"/>
      <c r="BM170" s="483"/>
      <c r="BN170" s="483"/>
      <c r="BO170" s="483"/>
      <c r="BP170" s="483"/>
      <c r="BQ170" s="483"/>
      <c r="BR170" s="483"/>
      <c r="BS170" s="483"/>
      <c r="BT170" s="483"/>
      <c r="BU170" s="483"/>
      <c r="BV170" s="483"/>
      <c r="BW170" s="483"/>
      <c r="BX170" s="483"/>
      <c r="BY170" s="483"/>
      <c r="BZ170" s="483"/>
      <c r="CA170" s="483"/>
      <c r="CB170" s="483"/>
      <c r="CC170" s="483"/>
      <c r="CD170" s="483"/>
      <c r="CE170" s="483"/>
      <c r="CF170" s="483"/>
      <c r="CG170" s="483"/>
      <c r="CH170" s="483"/>
      <c r="CI170" s="483"/>
      <c r="CJ170" s="483"/>
      <c r="CK170" s="483"/>
      <c r="CL170" s="483"/>
      <c r="CM170" s="483"/>
    </row>
    <row r="171" spans="5:91" ht="12.75" customHeight="1" x14ac:dyDescent="0.15">
      <c r="Q171" s="437" t="s">
        <v>554</v>
      </c>
      <c r="R171" s="437"/>
      <c r="S171" s="437"/>
      <c r="T171" s="437"/>
      <c r="U171" s="437"/>
      <c r="AC171" s="437" t="s">
        <v>224</v>
      </c>
      <c r="AD171" s="437"/>
      <c r="AE171" s="437"/>
      <c r="AF171" s="437"/>
      <c r="AG171" s="437"/>
      <c r="AQ171" s="483"/>
      <c r="AR171" s="483"/>
      <c r="AS171" s="483"/>
      <c r="AT171" s="483"/>
      <c r="AU171" s="483"/>
      <c r="AV171" s="483"/>
      <c r="AW171" s="483"/>
      <c r="AX171" s="483"/>
      <c r="AY171" s="483"/>
      <c r="AZ171" s="483"/>
      <c r="BA171" s="483"/>
      <c r="BB171" s="483"/>
      <c r="BC171" s="483"/>
      <c r="BD171" s="483"/>
      <c r="BE171" s="483"/>
      <c r="BF171" s="483"/>
      <c r="BG171" s="483"/>
      <c r="BH171" s="483"/>
      <c r="BI171" s="483"/>
      <c r="BJ171" s="483"/>
      <c r="BK171" s="483"/>
      <c r="BL171" s="483"/>
      <c r="BM171" s="483"/>
      <c r="BN171" s="483"/>
      <c r="BO171" s="483"/>
      <c r="BP171" s="483"/>
      <c r="BQ171" s="483"/>
      <c r="BR171" s="483"/>
      <c r="BS171" s="483"/>
      <c r="BT171" s="483"/>
      <c r="BU171" s="483"/>
      <c r="BV171" s="483"/>
      <c r="BW171" s="483"/>
      <c r="BX171" s="483"/>
      <c r="BY171" s="483"/>
      <c r="BZ171" s="483"/>
      <c r="CA171" s="483"/>
      <c r="CB171" s="483"/>
      <c r="CC171" s="483"/>
      <c r="CD171" s="483"/>
      <c r="CE171" s="483"/>
      <c r="CF171" s="483"/>
      <c r="CG171" s="483"/>
      <c r="CH171" s="483"/>
      <c r="CI171" s="483"/>
      <c r="CJ171" s="483"/>
      <c r="CK171" s="483"/>
      <c r="CL171" s="483"/>
      <c r="CM171" s="483"/>
    </row>
    <row r="172" spans="5:91" x14ac:dyDescent="0.15">
      <c r="E172" s="69"/>
      <c r="F172" s="69" t="str">
        <f>"【"&amp;入力用!$R$11&amp;"】"</f>
        <v>【高専主体】</v>
      </c>
      <c r="G172" s="69"/>
      <c r="H172" s="69"/>
      <c r="I172" s="69"/>
      <c r="J172" s="69"/>
      <c r="K172" s="440" t="s">
        <v>651</v>
      </c>
      <c r="L172" s="441"/>
      <c r="M172" s="441"/>
      <c r="N172" s="441"/>
      <c r="O172" s="441"/>
      <c r="P172" s="442"/>
      <c r="Q172" s="449" t="s">
        <v>588</v>
      </c>
      <c r="R172" s="450"/>
      <c r="S172" s="450"/>
      <c r="T172" s="450"/>
      <c r="U172" s="451"/>
      <c r="V172" s="440" t="e">
        <f>IF(入力用!$R$11="整備課主体",入力用!$AH$21&amp;"監督職員",VLOOKUP(入力用!$D$4,入力用!$AR$2:$AW$59,6,FALSE)&amp;"
主任監督職員")</f>
        <v>#N/A</v>
      </c>
      <c r="W172" s="441"/>
      <c r="X172" s="441"/>
      <c r="Y172" s="441"/>
      <c r="Z172" s="441"/>
      <c r="AA172" s="441"/>
      <c r="AB172" s="442"/>
      <c r="AC172" s="449" t="s">
        <v>588</v>
      </c>
      <c r="AD172" s="450"/>
      <c r="AE172" s="450"/>
      <c r="AF172" s="450"/>
      <c r="AG172" s="451"/>
      <c r="AH172" s="440" t="str">
        <f>IF(入力用!R11="整備課主体",VLOOKUP(入力用!$D$4,入力用!$AR$2:$AW$59,6,FALSE)&amp;"
主任監督職員",入力用!$AH$21&amp;"監督職員")</f>
        <v>高専機構本部整備課監督職員</v>
      </c>
      <c r="AI172" s="441"/>
      <c r="AJ172" s="441"/>
      <c r="AK172" s="441"/>
      <c r="AL172" s="441"/>
      <c r="AM172" s="441"/>
      <c r="AN172" s="442"/>
      <c r="AO172" s="71"/>
      <c r="AP172" s="55"/>
      <c r="AQ172" s="483"/>
      <c r="AR172" s="483"/>
      <c r="AS172" s="483"/>
      <c r="AT172" s="483"/>
      <c r="AU172" s="483"/>
      <c r="AV172" s="483"/>
      <c r="AW172" s="483"/>
      <c r="AX172" s="483"/>
      <c r="AY172" s="483"/>
      <c r="AZ172" s="483"/>
      <c r="BA172" s="483"/>
      <c r="BB172" s="483"/>
      <c r="BC172" s="483"/>
      <c r="BD172" s="483"/>
      <c r="BE172" s="483"/>
      <c r="BF172" s="483"/>
      <c r="BG172" s="483"/>
      <c r="BH172" s="483"/>
      <c r="BI172" s="483"/>
      <c r="BJ172" s="483"/>
      <c r="BK172" s="483"/>
      <c r="BL172" s="483"/>
      <c r="BM172" s="483"/>
      <c r="BN172" s="483"/>
      <c r="BO172" s="483"/>
      <c r="BP172" s="483"/>
      <c r="BQ172" s="483"/>
      <c r="BR172" s="483"/>
      <c r="BS172" s="483"/>
      <c r="BT172" s="483"/>
      <c r="BU172" s="483"/>
      <c r="BV172" s="483"/>
      <c r="BW172" s="483"/>
      <c r="BX172" s="483"/>
      <c r="BY172" s="483"/>
      <c r="BZ172" s="483"/>
      <c r="CA172" s="483"/>
      <c r="CB172" s="483"/>
      <c r="CC172" s="483"/>
      <c r="CD172" s="483"/>
      <c r="CE172" s="483"/>
      <c r="CF172" s="483"/>
      <c r="CG172" s="483"/>
      <c r="CH172" s="483"/>
      <c r="CI172" s="483"/>
      <c r="CJ172" s="483"/>
      <c r="CK172" s="483"/>
      <c r="CL172" s="483"/>
      <c r="CM172" s="483"/>
    </row>
    <row r="173" spans="5:91" x14ac:dyDescent="0.15">
      <c r="E173" s="69"/>
      <c r="F173" s="69"/>
      <c r="G173" s="69"/>
      <c r="H173" s="69"/>
      <c r="I173" s="69"/>
      <c r="J173" s="69"/>
      <c r="K173" s="443"/>
      <c r="L173" s="444"/>
      <c r="M173" s="444"/>
      <c r="N173" s="444"/>
      <c r="O173" s="444"/>
      <c r="P173" s="445"/>
      <c r="Q173" s="438" t="s">
        <v>589</v>
      </c>
      <c r="R173" s="437"/>
      <c r="S173" s="437"/>
      <c r="T173" s="437"/>
      <c r="U173" s="439"/>
      <c r="V173" s="443"/>
      <c r="W173" s="444"/>
      <c r="X173" s="444"/>
      <c r="Y173" s="444"/>
      <c r="Z173" s="444"/>
      <c r="AA173" s="444"/>
      <c r="AB173" s="445"/>
      <c r="AC173" s="438" t="s">
        <v>589</v>
      </c>
      <c r="AD173" s="437"/>
      <c r="AE173" s="437"/>
      <c r="AF173" s="437"/>
      <c r="AG173" s="439"/>
      <c r="AH173" s="443"/>
      <c r="AI173" s="444"/>
      <c r="AJ173" s="444"/>
      <c r="AK173" s="444"/>
      <c r="AL173" s="444"/>
      <c r="AM173" s="444"/>
      <c r="AN173" s="445"/>
      <c r="AO173" s="71"/>
      <c r="AQ173" s="483"/>
      <c r="AR173" s="483"/>
      <c r="AS173" s="483"/>
      <c r="AT173" s="483"/>
      <c r="AU173" s="483"/>
      <c r="AV173" s="483"/>
      <c r="AW173" s="483"/>
      <c r="AX173" s="483"/>
      <c r="AY173" s="483"/>
      <c r="AZ173" s="483"/>
      <c r="BA173" s="483"/>
      <c r="BB173" s="483"/>
      <c r="BC173" s="483"/>
      <c r="BD173" s="483"/>
      <c r="BE173" s="483"/>
      <c r="BF173" s="483"/>
      <c r="BG173" s="483"/>
      <c r="BH173" s="483"/>
      <c r="BI173" s="483"/>
      <c r="BJ173" s="483"/>
      <c r="BK173" s="483"/>
      <c r="BL173" s="483"/>
      <c r="BM173" s="483"/>
      <c r="BN173" s="483"/>
      <c r="BO173" s="483"/>
      <c r="BP173" s="483"/>
      <c r="BQ173" s="483"/>
      <c r="BR173" s="483"/>
      <c r="BS173" s="483"/>
      <c r="BT173" s="483"/>
      <c r="BU173" s="483"/>
      <c r="BV173" s="483"/>
      <c r="BW173" s="483"/>
      <c r="BX173" s="483"/>
      <c r="BY173" s="483"/>
      <c r="BZ173" s="483"/>
      <c r="CA173" s="483"/>
      <c r="CB173" s="483"/>
      <c r="CC173" s="483"/>
      <c r="CD173" s="483"/>
      <c r="CE173" s="483"/>
      <c r="CF173" s="483"/>
      <c r="CG173" s="483"/>
      <c r="CH173" s="483"/>
      <c r="CI173" s="483"/>
      <c r="CJ173" s="483"/>
      <c r="CK173" s="483"/>
      <c r="CL173" s="483"/>
      <c r="CM173" s="483"/>
    </row>
    <row r="174" spans="5:91" ht="12.75" customHeight="1" x14ac:dyDescent="0.15">
      <c r="E174" s="69"/>
      <c r="F174" s="69"/>
      <c r="G174" s="69"/>
      <c r="H174" s="69"/>
      <c r="I174" s="69"/>
      <c r="J174" s="69"/>
      <c r="L174" s="47" t="s">
        <v>173</v>
      </c>
      <c r="O174" s="47" t="s">
        <v>172</v>
      </c>
      <c r="Q174" s="437" t="s">
        <v>577</v>
      </c>
      <c r="R174" s="437"/>
      <c r="S174" s="437"/>
      <c r="T174" s="437"/>
      <c r="U174" s="437"/>
      <c r="W174" s="47" t="s">
        <v>173</v>
      </c>
      <c r="X174" s="47" t="s">
        <v>174</v>
      </c>
      <c r="Z174" s="47" t="s">
        <v>172</v>
      </c>
      <c r="AA174" s="47" t="s">
        <v>175</v>
      </c>
      <c r="AC174" s="437" t="s">
        <v>226</v>
      </c>
      <c r="AD174" s="437"/>
      <c r="AE174" s="437"/>
      <c r="AF174" s="437"/>
      <c r="AG174" s="437"/>
      <c r="AQ174" s="483"/>
      <c r="AR174" s="483"/>
      <c r="AS174" s="483"/>
      <c r="AT174" s="483"/>
      <c r="AU174" s="483"/>
      <c r="AV174" s="483"/>
      <c r="AW174" s="483"/>
      <c r="AX174" s="483"/>
      <c r="AY174" s="483"/>
      <c r="AZ174" s="483"/>
      <c r="BA174" s="483"/>
      <c r="BB174" s="483"/>
      <c r="BC174" s="483"/>
      <c r="BD174" s="483"/>
      <c r="BE174" s="483"/>
      <c r="BF174" s="483"/>
      <c r="BG174" s="483"/>
      <c r="BH174" s="483"/>
      <c r="BI174" s="483"/>
      <c r="BJ174" s="483"/>
      <c r="BK174" s="483"/>
      <c r="BL174" s="483"/>
      <c r="BM174" s="483"/>
      <c r="BN174" s="483"/>
      <c r="BO174" s="483"/>
      <c r="BP174" s="483"/>
      <c r="BQ174" s="483"/>
      <c r="BR174" s="483"/>
      <c r="BS174" s="483"/>
      <c r="BT174" s="483"/>
      <c r="BU174" s="483"/>
      <c r="BV174" s="483"/>
      <c r="BW174" s="483"/>
      <c r="BX174" s="483"/>
      <c r="BY174" s="483"/>
      <c r="BZ174" s="483"/>
      <c r="CA174" s="483"/>
      <c r="CB174" s="483"/>
      <c r="CC174" s="483"/>
      <c r="CD174" s="483"/>
      <c r="CE174" s="483"/>
      <c r="CF174" s="483"/>
      <c r="CG174" s="483"/>
      <c r="CH174" s="483"/>
      <c r="CI174" s="483"/>
      <c r="CJ174" s="483"/>
      <c r="CK174" s="483"/>
      <c r="CL174" s="483"/>
      <c r="CM174" s="483"/>
    </row>
    <row r="175" spans="5:91" ht="12.75" customHeight="1" x14ac:dyDescent="0.15">
      <c r="E175" s="69"/>
      <c r="F175" s="69"/>
      <c r="G175" s="69"/>
      <c r="H175" s="69"/>
      <c r="I175" s="69"/>
      <c r="J175" s="69"/>
      <c r="L175" s="47" t="s">
        <v>173</v>
      </c>
      <c r="M175" s="47" t="s">
        <v>573</v>
      </c>
      <c r="O175" s="47" t="s">
        <v>173</v>
      </c>
      <c r="P175" s="47" t="s">
        <v>575</v>
      </c>
      <c r="W175" s="47" t="s">
        <v>173</v>
      </c>
      <c r="X175" s="47" t="s">
        <v>573</v>
      </c>
      <c r="Z175" s="47" t="s">
        <v>173</v>
      </c>
      <c r="AA175" s="47" t="s">
        <v>575</v>
      </c>
      <c r="AQ175" s="483"/>
      <c r="AR175" s="483"/>
      <c r="AS175" s="483"/>
      <c r="AT175" s="483"/>
      <c r="AU175" s="483"/>
      <c r="AV175" s="483"/>
      <c r="AW175" s="483"/>
      <c r="AX175" s="483"/>
      <c r="AY175" s="483"/>
      <c r="AZ175" s="483"/>
      <c r="BA175" s="483"/>
      <c r="BB175" s="483"/>
      <c r="BC175" s="483"/>
      <c r="BD175" s="483"/>
      <c r="BE175" s="483"/>
      <c r="BF175" s="483"/>
      <c r="BG175" s="483"/>
      <c r="BH175" s="483"/>
      <c r="BI175" s="483"/>
      <c r="BJ175" s="483"/>
      <c r="BK175" s="483"/>
      <c r="BL175" s="483"/>
      <c r="BM175" s="483"/>
      <c r="BN175" s="483"/>
      <c r="BO175" s="483"/>
      <c r="BP175" s="483"/>
      <c r="BQ175" s="483"/>
      <c r="BR175" s="483"/>
      <c r="BS175" s="483"/>
      <c r="BT175" s="483"/>
      <c r="BU175" s="483"/>
      <c r="BV175" s="483"/>
      <c r="BW175" s="483"/>
      <c r="BX175" s="483"/>
      <c r="BY175" s="483"/>
      <c r="BZ175" s="483"/>
      <c r="CA175" s="483"/>
      <c r="CB175" s="483"/>
      <c r="CC175" s="483"/>
      <c r="CD175" s="483"/>
      <c r="CE175" s="483"/>
      <c r="CF175" s="483"/>
      <c r="CG175" s="483"/>
      <c r="CH175" s="483"/>
      <c r="CI175" s="483"/>
      <c r="CJ175" s="483"/>
      <c r="CK175" s="483"/>
      <c r="CL175" s="483"/>
      <c r="CM175" s="483"/>
    </row>
    <row r="176" spans="5:91" ht="12.75" customHeight="1" x14ac:dyDescent="0.15">
      <c r="E176" s="69"/>
      <c r="F176" s="69"/>
      <c r="G176" s="69"/>
      <c r="H176" s="69"/>
      <c r="I176" s="69"/>
      <c r="J176" s="69"/>
      <c r="L176" s="47" t="s">
        <v>173</v>
      </c>
      <c r="M176" s="47" t="s">
        <v>574</v>
      </c>
      <c r="O176" s="47" t="s">
        <v>176</v>
      </c>
      <c r="P176" s="47" t="s">
        <v>576</v>
      </c>
      <c r="W176" s="47" t="s">
        <v>176</v>
      </c>
      <c r="X176" s="47" t="s">
        <v>574</v>
      </c>
      <c r="Z176" s="47" t="s">
        <v>176</v>
      </c>
      <c r="AA176" s="47" t="s">
        <v>576</v>
      </c>
      <c r="AQ176" s="483"/>
      <c r="AR176" s="483"/>
      <c r="AS176" s="483"/>
      <c r="AT176" s="483"/>
      <c r="AU176" s="483"/>
      <c r="AV176" s="483"/>
      <c r="AW176" s="483"/>
      <c r="AX176" s="483"/>
      <c r="AY176" s="483"/>
      <c r="AZ176" s="483"/>
      <c r="BA176" s="483"/>
      <c r="BB176" s="483"/>
      <c r="BC176" s="483"/>
      <c r="BD176" s="483"/>
      <c r="BE176" s="483"/>
      <c r="BF176" s="483"/>
      <c r="BG176" s="483"/>
      <c r="BH176" s="483"/>
      <c r="BI176" s="483"/>
      <c r="BJ176" s="483"/>
      <c r="BK176" s="483"/>
      <c r="BL176" s="483"/>
      <c r="BM176" s="483"/>
      <c r="BN176" s="483"/>
      <c r="BO176" s="483"/>
      <c r="BP176" s="483"/>
      <c r="BQ176" s="483"/>
      <c r="BR176" s="483"/>
      <c r="BS176" s="483"/>
      <c r="BT176" s="483"/>
      <c r="BU176" s="483"/>
      <c r="BV176" s="483"/>
      <c r="BW176" s="483"/>
      <c r="BX176" s="483"/>
      <c r="BY176" s="483"/>
      <c r="BZ176" s="483"/>
      <c r="CA176" s="483"/>
      <c r="CB176" s="483"/>
      <c r="CC176" s="483"/>
      <c r="CD176" s="483"/>
      <c r="CE176" s="483"/>
      <c r="CF176" s="483"/>
      <c r="CG176" s="483"/>
      <c r="CH176" s="483"/>
      <c r="CI176" s="483"/>
      <c r="CJ176" s="483"/>
      <c r="CK176" s="483"/>
      <c r="CL176" s="483"/>
      <c r="CM176" s="483"/>
    </row>
    <row r="177" spans="3:91" ht="12.75" customHeight="1" x14ac:dyDescent="0.15">
      <c r="E177" s="69"/>
      <c r="F177" s="69"/>
      <c r="G177" s="69"/>
      <c r="H177" s="69"/>
      <c r="I177" s="69"/>
      <c r="J177" s="69"/>
      <c r="L177" s="47" t="s">
        <v>177</v>
      </c>
      <c r="O177" s="47" t="s">
        <v>176</v>
      </c>
      <c r="Q177" s="437" t="s">
        <v>233</v>
      </c>
      <c r="R177" s="437"/>
      <c r="S177" s="437"/>
      <c r="T177" s="437"/>
      <c r="U177" s="437"/>
      <c r="W177" s="47" t="s">
        <v>177</v>
      </c>
      <c r="Z177" s="47" t="s">
        <v>176</v>
      </c>
      <c r="AQ177" s="483"/>
      <c r="AR177" s="483"/>
      <c r="AS177" s="483"/>
      <c r="AT177" s="483"/>
      <c r="AU177" s="483"/>
      <c r="AV177" s="483"/>
      <c r="AW177" s="483"/>
      <c r="AX177" s="483"/>
      <c r="AY177" s="483"/>
      <c r="AZ177" s="483"/>
      <c r="BA177" s="483"/>
      <c r="BB177" s="483"/>
      <c r="BC177" s="483"/>
      <c r="BD177" s="483"/>
      <c r="BE177" s="483"/>
      <c r="BF177" s="483"/>
      <c r="BG177" s="483"/>
      <c r="BH177" s="483"/>
      <c r="BI177" s="483"/>
      <c r="BJ177" s="483"/>
      <c r="BK177" s="483"/>
      <c r="BL177" s="483"/>
      <c r="BM177" s="483"/>
      <c r="BN177" s="483"/>
      <c r="BO177" s="483"/>
      <c r="BP177" s="483"/>
      <c r="BQ177" s="483"/>
      <c r="BR177" s="483"/>
      <c r="BS177" s="483"/>
      <c r="BT177" s="483"/>
      <c r="BU177" s="483"/>
      <c r="BV177" s="483"/>
      <c r="BW177" s="483"/>
      <c r="BX177" s="483"/>
      <c r="BY177" s="483"/>
      <c r="BZ177" s="483"/>
      <c r="CA177" s="483"/>
      <c r="CB177" s="483"/>
      <c r="CC177" s="483"/>
      <c r="CD177" s="483"/>
      <c r="CE177" s="483"/>
      <c r="CF177" s="483"/>
      <c r="CG177" s="483"/>
      <c r="CH177" s="483"/>
      <c r="CI177" s="483"/>
      <c r="CJ177" s="483"/>
      <c r="CK177" s="483"/>
      <c r="CL177" s="483"/>
      <c r="CM177" s="483"/>
    </row>
    <row r="178" spans="3:91" ht="12" customHeight="1" x14ac:dyDescent="0.15">
      <c r="E178" s="69"/>
      <c r="F178" s="69"/>
      <c r="G178" s="69"/>
      <c r="H178" s="69"/>
      <c r="I178" s="69"/>
      <c r="J178" s="69"/>
      <c r="K178" s="440" t="s">
        <v>586</v>
      </c>
      <c r="L178" s="441"/>
      <c r="M178" s="441"/>
      <c r="N178" s="441"/>
      <c r="O178" s="441"/>
      <c r="P178" s="442"/>
      <c r="Q178" s="449" t="s">
        <v>588</v>
      </c>
      <c r="R178" s="450"/>
      <c r="S178" s="450"/>
      <c r="T178" s="450"/>
      <c r="U178" s="451"/>
      <c r="V178" s="440" t="s">
        <v>587</v>
      </c>
      <c r="W178" s="441"/>
      <c r="X178" s="441"/>
      <c r="Y178" s="441"/>
      <c r="Z178" s="441"/>
      <c r="AA178" s="441"/>
      <c r="AB178" s="442"/>
      <c r="AQ178" s="483"/>
      <c r="AR178" s="483"/>
      <c r="AS178" s="483"/>
      <c r="AT178" s="483"/>
      <c r="AU178" s="483"/>
      <c r="AV178" s="483"/>
      <c r="AW178" s="483"/>
      <c r="AX178" s="483"/>
      <c r="AY178" s="483"/>
      <c r="AZ178" s="483"/>
      <c r="BA178" s="483"/>
      <c r="BB178" s="483"/>
      <c r="BC178" s="483"/>
      <c r="BD178" s="483"/>
      <c r="BE178" s="483"/>
      <c r="BF178" s="483"/>
      <c r="BG178" s="483"/>
      <c r="BH178" s="483"/>
      <c r="BI178" s="483"/>
      <c r="BJ178" s="483"/>
      <c r="BK178" s="483"/>
      <c r="BL178" s="483"/>
      <c r="BM178" s="483"/>
      <c r="BN178" s="483"/>
      <c r="BO178" s="483"/>
      <c r="BP178" s="483"/>
      <c r="BQ178" s="483"/>
      <c r="BR178" s="483"/>
      <c r="BS178" s="483"/>
      <c r="BT178" s="483"/>
      <c r="BU178" s="483"/>
      <c r="BV178" s="483"/>
      <c r="BW178" s="483"/>
      <c r="BX178" s="483"/>
      <c r="BY178" s="483"/>
      <c r="BZ178" s="483"/>
      <c r="CA178" s="483"/>
      <c r="CB178" s="483"/>
      <c r="CC178" s="483"/>
      <c r="CD178" s="483"/>
      <c r="CE178" s="483"/>
      <c r="CF178" s="483"/>
      <c r="CG178" s="483"/>
      <c r="CH178" s="483"/>
      <c r="CI178" s="483"/>
      <c r="CJ178" s="483"/>
      <c r="CK178" s="483"/>
      <c r="CL178" s="483"/>
      <c r="CM178" s="483"/>
    </row>
    <row r="179" spans="3:91" ht="12" customHeight="1" x14ac:dyDescent="0.15">
      <c r="E179" s="69"/>
      <c r="F179" s="69"/>
      <c r="G179" s="69"/>
      <c r="H179" s="69"/>
      <c r="I179" s="69"/>
      <c r="J179" s="69"/>
      <c r="K179" s="443"/>
      <c r="L179" s="444"/>
      <c r="M179" s="444"/>
      <c r="N179" s="444"/>
      <c r="O179" s="444"/>
      <c r="P179" s="445"/>
      <c r="Q179" s="438" t="s">
        <v>589</v>
      </c>
      <c r="R179" s="437"/>
      <c r="S179" s="437"/>
      <c r="T179" s="437"/>
      <c r="U179" s="439"/>
      <c r="V179" s="443"/>
      <c r="W179" s="444"/>
      <c r="X179" s="444"/>
      <c r="Y179" s="444"/>
      <c r="Z179" s="444"/>
      <c r="AA179" s="444"/>
      <c r="AB179" s="445"/>
      <c r="AQ179" s="483"/>
      <c r="AR179" s="483"/>
      <c r="AS179" s="483"/>
      <c r="AT179" s="483"/>
      <c r="AU179" s="483"/>
      <c r="AV179" s="483"/>
      <c r="AW179" s="483"/>
      <c r="AX179" s="483"/>
      <c r="AY179" s="483"/>
      <c r="AZ179" s="483"/>
      <c r="BA179" s="483"/>
      <c r="BB179" s="483"/>
      <c r="BC179" s="483"/>
      <c r="BD179" s="483"/>
      <c r="BE179" s="483"/>
      <c r="BF179" s="483"/>
      <c r="BG179" s="483"/>
      <c r="BH179" s="483"/>
      <c r="BI179" s="483"/>
      <c r="BJ179" s="483"/>
      <c r="BK179" s="483"/>
      <c r="BL179" s="483"/>
      <c r="BM179" s="483"/>
      <c r="BN179" s="483"/>
      <c r="BO179" s="483"/>
      <c r="BP179" s="483"/>
      <c r="BQ179" s="483"/>
      <c r="BR179" s="483"/>
      <c r="BS179" s="483"/>
      <c r="BT179" s="483"/>
      <c r="BU179" s="483"/>
      <c r="BV179" s="483"/>
      <c r="BW179" s="483"/>
      <c r="BX179" s="483"/>
      <c r="BY179" s="483"/>
      <c r="BZ179" s="483"/>
      <c r="CA179" s="483"/>
      <c r="CB179" s="483"/>
      <c r="CC179" s="483"/>
      <c r="CD179" s="483"/>
      <c r="CE179" s="483"/>
      <c r="CF179" s="483"/>
      <c r="CG179" s="483"/>
      <c r="CH179" s="483"/>
      <c r="CI179" s="483"/>
      <c r="CJ179" s="483"/>
      <c r="CK179" s="483"/>
      <c r="CL179" s="483"/>
      <c r="CM179" s="483"/>
    </row>
    <row r="180" spans="3:91" ht="12.75" customHeight="1" x14ac:dyDescent="0.15">
      <c r="E180" s="69"/>
      <c r="F180" s="69"/>
      <c r="G180" s="69"/>
      <c r="H180" s="69"/>
      <c r="I180" s="69"/>
      <c r="J180" s="69"/>
      <c r="Q180" s="437" t="s">
        <v>234</v>
      </c>
      <c r="R180" s="437"/>
      <c r="S180" s="437"/>
      <c r="T180" s="437"/>
      <c r="U180" s="437"/>
      <c r="AQ180" s="483"/>
      <c r="AR180" s="483"/>
      <c r="AS180" s="483"/>
      <c r="AT180" s="483"/>
      <c r="AU180" s="483"/>
      <c r="AV180" s="483"/>
      <c r="AW180" s="483"/>
      <c r="AX180" s="483"/>
      <c r="AY180" s="483"/>
      <c r="AZ180" s="483"/>
      <c r="BA180" s="483"/>
      <c r="BB180" s="483"/>
      <c r="BC180" s="483"/>
      <c r="BD180" s="483"/>
      <c r="BE180" s="483"/>
      <c r="BF180" s="483"/>
      <c r="BG180" s="483"/>
      <c r="BH180" s="483"/>
      <c r="BI180" s="483"/>
      <c r="BJ180" s="483"/>
      <c r="BK180" s="483"/>
      <c r="BL180" s="483"/>
      <c r="BM180" s="483"/>
      <c r="BN180" s="483"/>
      <c r="BO180" s="483"/>
      <c r="BP180" s="483"/>
      <c r="BQ180" s="483"/>
      <c r="BR180" s="483"/>
      <c r="BS180" s="483"/>
      <c r="BT180" s="483"/>
      <c r="BU180" s="483"/>
      <c r="BV180" s="483"/>
      <c r="BW180" s="483"/>
      <c r="BX180" s="483"/>
      <c r="BY180" s="483"/>
      <c r="BZ180" s="483"/>
      <c r="CA180" s="483"/>
      <c r="CB180" s="483"/>
      <c r="CC180" s="483"/>
      <c r="CD180" s="483"/>
      <c r="CE180" s="483"/>
      <c r="CF180" s="483"/>
      <c r="CG180" s="483"/>
      <c r="CH180" s="483"/>
      <c r="CI180" s="483"/>
      <c r="CJ180" s="483"/>
      <c r="CK180" s="483"/>
      <c r="CL180" s="483"/>
      <c r="CM180" s="483"/>
    </row>
    <row r="181" spans="3:91" ht="12.75" customHeight="1" x14ac:dyDescent="0.15">
      <c r="D181" s="47" t="s">
        <v>276</v>
      </c>
      <c r="AQ181" s="483"/>
      <c r="AR181" s="483"/>
      <c r="AS181" s="483"/>
      <c r="AT181" s="483"/>
      <c r="AU181" s="483"/>
      <c r="AV181" s="483"/>
      <c r="AW181" s="483"/>
      <c r="AX181" s="483"/>
      <c r="AY181" s="483"/>
      <c r="AZ181" s="483"/>
      <c r="BA181" s="483"/>
      <c r="BB181" s="483"/>
      <c r="BC181" s="483"/>
      <c r="BD181" s="483"/>
      <c r="BE181" s="483"/>
      <c r="BF181" s="483"/>
      <c r="BG181" s="483"/>
      <c r="BH181" s="483"/>
      <c r="BI181" s="483"/>
      <c r="BJ181" s="483"/>
      <c r="BK181" s="483"/>
      <c r="BL181" s="483"/>
      <c r="BM181" s="483"/>
      <c r="BN181" s="483"/>
      <c r="BO181" s="483"/>
      <c r="BP181" s="483"/>
      <c r="BQ181" s="483"/>
      <c r="BR181" s="483"/>
      <c r="BS181" s="483"/>
      <c r="BT181" s="483"/>
      <c r="BU181" s="483"/>
      <c r="BV181" s="483"/>
      <c r="BW181" s="483"/>
      <c r="BX181" s="483"/>
      <c r="BY181" s="483"/>
      <c r="BZ181" s="483"/>
      <c r="CA181" s="483"/>
      <c r="CB181" s="483"/>
      <c r="CC181" s="483"/>
      <c r="CD181" s="483"/>
      <c r="CE181" s="483"/>
      <c r="CF181" s="483"/>
      <c r="CG181" s="483"/>
      <c r="CH181" s="483"/>
      <c r="CI181" s="483"/>
      <c r="CJ181" s="483"/>
      <c r="CK181" s="483"/>
      <c r="CL181" s="483"/>
      <c r="CM181" s="483"/>
    </row>
    <row r="182" spans="3:91" ht="12.75" customHeight="1" x14ac:dyDescent="0.15">
      <c r="E182" s="47" t="s">
        <v>178</v>
      </c>
      <c r="AQ182" s="483"/>
      <c r="AR182" s="483"/>
      <c r="AS182" s="483"/>
      <c r="AT182" s="483"/>
      <c r="AU182" s="483"/>
      <c r="AV182" s="483"/>
      <c r="AW182" s="483"/>
      <c r="AX182" s="483"/>
      <c r="AY182" s="483"/>
      <c r="AZ182" s="483"/>
      <c r="BA182" s="483"/>
      <c r="BB182" s="483"/>
      <c r="BC182" s="483"/>
      <c r="BD182" s="483"/>
      <c r="BE182" s="483"/>
      <c r="BF182" s="483"/>
      <c r="BG182" s="483"/>
      <c r="BH182" s="483"/>
      <c r="BI182" s="483"/>
      <c r="BJ182" s="483"/>
      <c r="BK182" s="483"/>
      <c r="BL182" s="483"/>
      <c r="BM182" s="483"/>
      <c r="BN182" s="483"/>
      <c r="BO182" s="483"/>
      <c r="BP182" s="483"/>
      <c r="BQ182" s="483"/>
      <c r="BR182" s="483"/>
      <c r="BS182" s="483"/>
      <c r="BT182" s="483"/>
      <c r="BU182" s="483"/>
      <c r="BV182" s="483"/>
      <c r="BW182" s="483"/>
      <c r="BX182" s="483"/>
      <c r="BY182" s="483"/>
      <c r="BZ182" s="483"/>
      <c r="CA182" s="483"/>
      <c r="CB182" s="483"/>
      <c r="CC182" s="483"/>
      <c r="CD182" s="483"/>
      <c r="CE182" s="483"/>
      <c r="CF182" s="483"/>
      <c r="CG182" s="483"/>
      <c r="CH182" s="483"/>
      <c r="CI182" s="483"/>
      <c r="CJ182" s="483"/>
      <c r="CK182" s="483"/>
      <c r="CL182" s="483"/>
      <c r="CM182" s="483"/>
    </row>
    <row r="183" spans="3:91" ht="12.75" customHeight="1" x14ac:dyDescent="0.15">
      <c r="E183" s="47" t="s">
        <v>179</v>
      </c>
      <c r="AQ183" s="483"/>
      <c r="AR183" s="483"/>
      <c r="AS183" s="483"/>
      <c r="AT183" s="483"/>
      <c r="AU183" s="483"/>
      <c r="AV183" s="483"/>
      <c r="AW183" s="483"/>
      <c r="AX183" s="483"/>
      <c r="AY183" s="483"/>
      <c r="AZ183" s="483"/>
      <c r="BA183" s="483"/>
      <c r="BB183" s="483"/>
      <c r="BC183" s="483"/>
      <c r="BD183" s="483"/>
      <c r="BE183" s="483"/>
      <c r="BF183" s="483"/>
      <c r="BG183" s="483"/>
      <c r="BH183" s="483"/>
      <c r="BI183" s="483"/>
      <c r="BJ183" s="483"/>
      <c r="BK183" s="483"/>
      <c r="BL183" s="483"/>
      <c r="BM183" s="483"/>
      <c r="BN183" s="483"/>
      <c r="BO183" s="483"/>
      <c r="BP183" s="483"/>
      <c r="BQ183" s="483"/>
      <c r="BR183" s="483"/>
      <c r="BS183" s="483"/>
      <c r="BT183" s="483"/>
      <c r="BU183" s="483"/>
      <c r="BV183" s="483"/>
      <c r="BW183" s="483"/>
      <c r="BX183" s="483"/>
      <c r="BY183" s="483"/>
      <c r="BZ183" s="483"/>
      <c r="CA183" s="483"/>
      <c r="CB183" s="483"/>
      <c r="CC183" s="483"/>
      <c r="CD183" s="483"/>
      <c r="CE183" s="483"/>
      <c r="CF183" s="483"/>
      <c r="CG183" s="483"/>
      <c r="CH183" s="483"/>
      <c r="CI183" s="483"/>
      <c r="CJ183" s="483"/>
      <c r="CK183" s="483"/>
      <c r="CL183" s="483"/>
      <c r="CM183" s="483"/>
    </row>
    <row r="184" spans="3:91" ht="12.75" customHeight="1" x14ac:dyDescent="0.15">
      <c r="E184" s="47" t="s">
        <v>652</v>
      </c>
      <c r="AQ184" s="483"/>
      <c r="AR184" s="483"/>
      <c r="AS184" s="483"/>
      <c r="AT184" s="483"/>
      <c r="AU184" s="483"/>
      <c r="AV184" s="483"/>
      <c r="AW184" s="483"/>
      <c r="AX184" s="483"/>
      <c r="AY184" s="483"/>
      <c r="AZ184" s="483"/>
      <c r="BA184" s="483"/>
      <c r="BB184" s="483"/>
      <c r="BC184" s="483"/>
      <c r="BD184" s="483"/>
      <c r="BE184" s="483"/>
      <c r="BF184" s="483"/>
      <c r="BG184" s="483"/>
      <c r="BH184" s="483"/>
      <c r="BI184" s="483"/>
      <c r="BJ184" s="483"/>
      <c r="BK184" s="483"/>
      <c r="BL184" s="483"/>
      <c r="BM184" s="483"/>
      <c r="BN184" s="483"/>
      <c r="BO184" s="483"/>
      <c r="BP184" s="483"/>
      <c r="BQ184" s="483"/>
      <c r="BR184" s="483"/>
      <c r="BS184" s="483"/>
      <c r="BT184" s="483"/>
      <c r="BU184" s="483"/>
      <c r="BV184" s="483"/>
      <c r="BW184" s="483"/>
      <c r="BX184" s="483"/>
      <c r="BY184" s="483"/>
      <c r="BZ184" s="483"/>
      <c r="CA184" s="483"/>
      <c r="CB184" s="483"/>
      <c r="CC184" s="483"/>
      <c r="CD184" s="483"/>
      <c r="CE184" s="483"/>
      <c r="CF184" s="483"/>
      <c r="CG184" s="483"/>
      <c r="CH184" s="483"/>
      <c r="CI184" s="483"/>
      <c r="CJ184" s="483"/>
      <c r="CK184" s="483"/>
      <c r="CL184" s="483"/>
      <c r="CM184" s="483"/>
    </row>
    <row r="185" spans="3:91" s="108" customFormat="1" ht="12" hidden="1" customHeight="1" x14ac:dyDescent="0.15">
      <c r="C185" s="108" t="s">
        <v>548</v>
      </c>
      <c r="AN185" s="112" t="s">
        <v>578</v>
      </c>
      <c r="AO185" s="112"/>
      <c r="AQ185" s="481" t="s">
        <v>429</v>
      </c>
      <c r="AR185" s="481"/>
      <c r="AS185" s="481"/>
      <c r="AT185" s="481"/>
      <c r="AU185" s="481"/>
      <c r="AV185" s="481"/>
      <c r="AW185" s="481"/>
      <c r="AX185" s="481"/>
      <c r="AY185" s="481"/>
      <c r="AZ185" s="481"/>
      <c r="BA185" s="481"/>
      <c r="BB185" s="481"/>
      <c r="BC185" s="481"/>
      <c r="BD185" s="481"/>
      <c r="BE185" s="481"/>
      <c r="BF185" s="481"/>
      <c r="BG185" s="481"/>
      <c r="BH185" s="481"/>
      <c r="BI185" s="481"/>
      <c r="BJ185" s="481"/>
      <c r="BK185" s="481"/>
      <c r="BL185" s="481"/>
      <c r="BM185" s="481"/>
      <c r="BN185" s="481"/>
      <c r="BO185" s="481"/>
      <c r="BP185" s="481"/>
      <c r="BQ185" s="481"/>
      <c r="BR185" s="481"/>
      <c r="BS185" s="481"/>
      <c r="BT185" s="481"/>
      <c r="BU185" s="481"/>
      <c r="BV185" s="481"/>
      <c r="BW185" s="481"/>
      <c r="BX185" s="481"/>
      <c r="BY185" s="481"/>
      <c r="BZ185" s="481"/>
      <c r="CA185" s="481"/>
      <c r="CB185" s="481"/>
      <c r="CC185" s="481"/>
      <c r="CD185" s="481"/>
      <c r="CE185" s="481"/>
      <c r="CF185" s="481"/>
      <c r="CG185" s="481"/>
      <c r="CH185" s="481"/>
      <c r="CI185" s="481"/>
      <c r="CJ185" s="481"/>
      <c r="CK185" s="481"/>
      <c r="CL185" s="481"/>
      <c r="CM185" s="481"/>
    </row>
    <row r="186" spans="3:91" ht="12" hidden="1" customHeight="1" x14ac:dyDescent="0.15">
      <c r="D186" s="47" t="s">
        <v>219</v>
      </c>
      <c r="AQ186" s="481"/>
      <c r="AR186" s="481"/>
      <c r="AS186" s="481"/>
      <c r="AT186" s="481"/>
      <c r="AU186" s="481"/>
      <c r="AV186" s="481"/>
      <c r="AW186" s="481"/>
      <c r="AX186" s="481"/>
      <c r="AY186" s="481"/>
      <c r="AZ186" s="481"/>
      <c r="BA186" s="481"/>
      <c r="BB186" s="481"/>
      <c r="BC186" s="481"/>
      <c r="BD186" s="481"/>
      <c r="BE186" s="481"/>
      <c r="BF186" s="481"/>
      <c r="BG186" s="481"/>
      <c r="BH186" s="481"/>
      <c r="BI186" s="481"/>
      <c r="BJ186" s="481"/>
      <c r="BK186" s="481"/>
      <c r="BL186" s="481"/>
      <c r="BM186" s="481"/>
      <c r="BN186" s="481"/>
      <c r="BO186" s="481"/>
      <c r="BP186" s="481"/>
      <c r="BQ186" s="481"/>
      <c r="BR186" s="481"/>
      <c r="BS186" s="481"/>
      <c r="BT186" s="481"/>
      <c r="BU186" s="481"/>
      <c r="BV186" s="481"/>
      <c r="BW186" s="481"/>
      <c r="BX186" s="481"/>
      <c r="BY186" s="481"/>
      <c r="BZ186" s="481"/>
      <c r="CA186" s="481"/>
      <c r="CB186" s="481"/>
      <c r="CC186" s="481"/>
      <c r="CD186" s="481"/>
      <c r="CE186" s="481"/>
      <c r="CF186" s="481"/>
      <c r="CG186" s="481"/>
      <c r="CH186" s="481"/>
      <c r="CI186" s="481"/>
      <c r="CJ186" s="481"/>
      <c r="CK186" s="481"/>
      <c r="CL186" s="481"/>
      <c r="CM186" s="481"/>
    </row>
    <row r="187" spans="3:91" ht="12" hidden="1" customHeight="1" x14ac:dyDescent="0.15">
      <c r="E187" s="47" t="s">
        <v>180</v>
      </c>
      <c r="AQ187" s="481"/>
      <c r="AR187" s="481"/>
      <c r="AS187" s="481"/>
      <c r="AT187" s="481"/>
      <c r="AU187" s="481"/>
      <c r="AV187" s="481"/>
      <c r="AW187" s="481"/>
      <c r="AX187" s="481"/>
      <c r="AY187" s="481"/>
      <c r="AZ187" s="481"/>
      <c r="BA187" s="481"/>
      <c r="BB187" s="481"/>
      <c r="BC187" s="481"/>
      <c r="BD187" s="481"/>
      <c r="BE187" s="481"/>
      <c r="BF187" s="481"/>
      <c r="BG187" s="481"/>
      <c r="BH187" s="481"/>
      <c r="BI187" s="481"/>
      <c r="BJ187" s="481"/>
      <c r="BK187" s="481"/>
      <c r="BL187" s="481"/>
      <c r="BM187" s="481"/>
      <c r="BN187" s="481"/>
      <c r="BO187" s="481"/>
      <c r="BP187" s="481"/>
      <c r="BQ187" s="481"/>
      <c r="BR187" s="481"/>
      <c r="BS187" s="481"/>
      <c r="BT187" s="481"/>
      <c r="BU187" s="481"/>
      <c r="BV187" s="481"/>
      <c r="BW187" s="481"/>
      <c r="BX187" s="481"/>
      <c r="BY187" s="481"/>
      <c r="BZ187" s="481"/>
      <c r="CA187" s="481"/>
      <c r="CB187" s="481"/>
      <c r="CC187" s="481"/>
      <c r="CD187" s="481"/>
      <c r="CE187" s="481"/>
      <c r="CF187" s="481"/>
      <c r="CG187" s="481"/>
      <c r="CH187" s="481"/>
      <c r="CI187" s="481"/>
      <c r="CJ187" s="481"/>
      <c r="CK187" s="481"/>
      <c r="CL187" s="481"/>
      <c r="CM187" s="481"/>
    </row>
    <row r="188" spans="3:91" ht="12" hidden="1" customHeight="1" x14ac:dyDescent="0.15">
      <c r="AQ188" s="481"/>
      <c r="AR188" s="481"/>
      <c r="AS188" s="481"/>
      <c r="AT188" s="481"/>
      <c r="AU188" s="481"/>
      <c r="AV188" s="481"/>
      <c r="AW188" s="481"/>
      <c r="AX188" s="481"/>
      <c r="AY188" s="481"/>
      <c r="AZ188" s="481"/>
      <c r="BA188" s="481"/>
      <c r="BB188" s="481"/>
      <c r="BC188" s="481"/>
      <c r="BD188" s="481"/>
      <c r="BE188" s="481"/>
      <c r="BF188" s="481"/>
      <c r="BG188" s="481"/>
      <c r="BH188" s="481"/>
      <c r="BI188" s="481"/>
      <c r="BJ188" s="481"/>
      <c r="BK188" s="481"/>
      <c r="BL188" s="481"/>
      <c r="BM188" s="481"/>
      <c r="BN188" s="481"/>
      <c r="BO188" s="481"/>
      <c r="BP188" s="481"/>
      <c r="BQ188" s="481"/>
      <c r="BR188" s="481"/>
      <c r="BS188" s="481"/>
      <c r="BT188" s="481"/>
      <c r="BU188" s="481"/>
      <c r="BV188" s="481"/>
      <c r="BW188" s="481"/>
      <c r="BX188" s="481"/>
      <c r="BY188" s="481"/>
      <c r="BZ188" s="481"/>
      <c r="CA188" s="481"/>
      <c r="CB188" s="481"/>
      <c r="CC188" s="481"/>
      <c r="CD188" s="481"/>
      <c r="CE188" s="481"/>
      <c r="CF188" s="481"/>
      <c r="CG188" s="481"/>
      <c r="CH188" s="481"/>
      <c r="CI188" s="481"/>
      <c r="CJ188" s="481"/>
      <c r="CK188" s="481"/>
      <c r="CL188" s="481"/>
      <c r="CM188" s="481"/>
    </row>
    <row r="189" spans="3:91" ht="12" hidden="1" customHeight="1" x14ac:dyDescent="0.15">
      <c r="D189" s="47" t="s">
        <v>220</v>
      </c>
      <c r="AQ189" s="481"/>
      <c r="AR189" s="481"/>
      <c r="AS189" s="481"/>
      <c r="AT189" s="481"/>
      <c r="AU189" s="481"/>
      <c r="AV189" s="481"/>
      <c r="AW189" s="481"/>
      <c r="AX189" s="481"/>
      <c r="AY189" s="481"/>
      <c r="AZ189" s="481"/>
      <c r="BA189" s="481"/>
      <c r="BB189" s="481"/>
      <c r="BC189" s="481"/>
      <c r="BD189" s="481"/>
      <c r="BE189" s="481"/>
      <c r="BF189" s="481"/>
      <c r="BG189" s="481"/>
      <c r="BH189" s="481"/>
      <c r="BI189" s="481"/>
      <c r="BJ189" s="481"/>
      <c r="BK189" s="481"/>
      <c r="BL189" s="481"/>
      <c r="BM189" s="481"/>
      <c r="BN189" s="481"/>
      <c r="BO189" s="481"/>
      <c r="BP189" s="481"/>
      <c r="BQ189" s="481"/>
      <c r="BR189" s="481"/>
      <c r="BS189" s="481"/>
      <c r="BT189" s="481"/>
      <c r="BU189" s="481"/>
      <c r="BV189" s="481"/>
      <c r="BW189" s="481"/>
      <c r="BX189" s="481"/>
      <c r="BY189" s="481"/>
      <c r="BZ189" s="481"/>
      <c r="CA189" s="481"/>
      <c r="CB189" s="481"/>
      <c r="CC189" s="481"/>
      <c r="CD189" s="481"/>
      <c r="CE189" s="481"/>
      <c r="CF189" s="481"/>
      <c r="CG189" s="481"/>
      <c r="CH189" s="481"/>
      <c r="CI189" s="481"/>
      <c r="CJ189" s="481"/>
      <c r="CK189" s="481"/>
      <c r="CL189" s="481"/>
      <c r="CM189" s="481"/>
    </row>
    <row r="190" spans="3:91" ht="12" hidden="1" customHeight="1" x14ac:dyDescent="0.15">
      <c r="E190" s="47" t="s">
        <v>181</v>
      </c>
      <c r="I190" s="48"/>
      <c r="J190" s="48"/>
      <c r="K190" s="48"/>
      <c r="L190" s="48"/>
      <c r="M190" s="48"/>
      <c r="U190" s="437" t="s">
        <v>225</v>
      </c>
      <c r="V190" s="437"/>
      <c r="W190" s="437"/>
      <c r="X190" s="437"/>
      <c r="Y190" s="437"/>
      <c r="AQ190" s="481"/>
      <c r="AR190" s="481"/>
      <c r="AS190" s="481"/>
      <c r="AT190" s="481"/>
      <c r="AU190" s="481"/>
      <c r="AV190" s="481"/>
      <c r="AW190" s="481"/>
      <c r="AX190" s="481"/>
      <c r="AY190" s="481"/>
      <c r="AZ190" s="481"/>
      <c r="BA190" s="481"/>
      <c r="BB190" s="481"/>
      <c r="BC190" s="481"/>
      <c r="BD190" s="481"/>
      <c r="BE190" s="481"/>
      <c r="BF190" s="481"/>
      <c r="BG190" s="481"/>
      <c r="BH190" s="481"/>
      <c r="BI190" s="481"/>
      <c r="BJ190" s="481"/>
      <c r="BK190" s="481"/>
      <c r="BL190" s="481"/>
      <c r="BM190" s="481"/>
      <c r="BN190" s="481"/>
      <c r="BO190" s="481"/>
      <c r="BP190" s="481"/>
      <c r="BQ190" s="481"/>
      <c r="BR190" s="481"/>
      <c r="BS190" s="481"/>
      <c r="BT190" s="481"/>
      <c r="BU190" s="481"/>
      <c r="BV190" s="481"/>
      <c r="BW190" s="481"/>
      <c r="BX190" s="481"/>
      <c r="BY190" s="481"/>
      <c r="BZ190" s="481"/>
      <c r="CA190" s="481"/>
      <c r="CB190" s="481"/>
      <c r="CC190" s="481"/>
      <c r="CD190" s="481"/>
      <c r="CE190" s="481"/>
      <c r="CF190" s="481"/>
      <c r="CG190" s="481"/>
      <c r="CH190" s="481"/>
      <c r="CI190" s="481"/>
      <c r="CJ190" s="481"/>
      <c r="CK190" s="481"/>
      <c r="CL190" s="481"/>
      <c r="CM190" s="481"/>
    </row>
    <row r="191" spans="3:91" hidden="1" x14ac:dyDescent="0.15">
      <c r="I191" s="48"/>
      <c r="J191" s="48"/>
      <c r="K191" s="76"/>
      <c r="L191" s="75"/>
      <c r="M191" s="75"/>
      <c r="O191" s="440" t="s">
        <v>651</v>
      </c>
      <c r="P191" s="441"/>
      <c r="Q191" s="441"/>
      <c r="R191" s="441"/>
      <c r="S191" s="441"/>
      <c r="T191" s="442"/>
      <c r="U191" s="449" t="s">
        <v>588</v>
      </c>
      <c r="V191" s="450"/>
      <c r="W191" s="450"/>
      <c r="X191" s="450"/>
      <c r="Y191" s="451"/>
      <c r="Z191" s="440" t="e">
        <f>VLOOKUP(入力用!$D$4,入力用!$AR$2:$AW$59,6,FALSE)&amp;"
主任監督職員"</f>
        <v>#N/A</v>
      </c>
      <c r="AA191" s="441"/>
      <c r="AB191" s="441"/>
      <c r="AC191" s="441"/>
      <c r="AD191" s="441"/>
      <c r="AE191" s="441"/>
      <c r="AF191" s="442"/>
      <c r="AP191" s="55"/>
      <c r="AQ191" s="481"/>
      <c r="AR191" s="481"/>
      <c r="AS191" s="481"/>
      <c r="AT191" s="481"/>
      <c r="AU191" s="481"/>
      <c r="AV191" s="481"/>
      <c r="AW191" s="481"/>
      <c r="AX191" s="481"/>
      <c r="AY191" s="481"/>
      <c r="AZ191" s="481"/>
      <c r="BA191" s="481"/>
      <c r="BB191" s="481"/>
      <c r="BC191" s="481"/>
      <c r="BD191" s="481"/>
      <c r="BE191" s="481"/>
      <c r="BF191" s="481"/>
      <c r="BG191" s="481"/>
      <c r="BH191" s="481"/>
      <c r="BI191" s="481"/>
      <c r="BJ191" s="481"/>
      <c r="BK191" s="481"/>
      <c r="BL191" s="481"/>
      <c r="BM191" s="481"/>
      <c r="BN191" s="481"/>
      <c r="BO191" s="481"/>
      <c r="BP191" s="481"/>
      <c r="BQ191" s="481"/>
      <c r="BR191" s="481"/>
      <c r="BS191" s="481"/>
      <c r="BT191" s="481"/>
      <c r="BU191" s="481"/>
      <c r="BV191" s="481"/>
      <c r="BW191" s="481"/>
      <c r="BX191" s="481"/>
      <c r="BY191" s="481"/>
      <c r="BZ191" s="481"/>
      <c r="CA191" s="481"/>
      <c r="CB191" s="481"/>
      <c r="CC191" s="481"/>
      <c r="CD191" s="481"/>
      <c r="CE191" s="481"/>
      <c r="CF191" s="481"/>
      <c r="CG191" s="481"/>
      <c r="CH191" s="481"/>
      <c r="CI191" s="481"/>
      <c r="CJ191" s="481"/>
      <c r="CK191" s="481"/>
      <c r="CL191" s="481"/>
      <c r="CM191" s="481"/>
    </row>
    <row r="192" spans="3:91" hidden="1" x14ac:dyDescent="0.15">
      <c r="I192" s="48"/>
      <c r="J192" s="48"/>
      <c r="K192" s="75"/>
      <c r="L192" s="75"/>
      <c r="M192" s="75"/>
      <c r="O192" s="443"/>
      <c r="P192" s="444"/>
      <c r="Q192" s="444"/>
      <c r="R192" s="444"/>
      <c r="S192" s="444"/>
      <c r="T192" s="445"/>
      <c r="U192" s="438" t="s">
        <v>589</v>
      </c>
      <c r="V192" s="437"/>
      <c r="W192" s="437"/>
      <c r="X192" s="437"/>
      <c r="Y192" s="439"/>
      <c r="Z192" s="443"/>
      <c r="AA192" s="444"/>
      <c r="AB192" s="444"/>
      <c r="AC192" s="444"/>
      <c r="AD192" s="444"/>
      <c r="AE192" s="444"/>
      <c r="AF192" s="445"/>
      <c r="AQ192" s="481"/>
      <c r="AR192" s="481"/>
      <c r="AS192" s="481"/>
      <c r="AT192" s="481"/>
      <c r="AU192" s="481"/>
      <c r="AV192" s="481"/>
      <c r="AW192" s="481"/>
      <c r="AX192" s="481"/>
      <c r="AY192" s="481"/>
      <c r="AZ192" s="481"/>
      <c r="BA192" s="481"/>
      <c r="BB192" s="481"/>
      <c r="BC192" s="481"/>
      <c r="BD192" s="481"/>
      <c r="BE192" s="481"/>
      <c r="BF192" s="481"/>
      <c r="BG192" s="481"/>
      <c r="BH192" s="481"/>
      <c r="BI192" s="481"/>
      <c r="BJ192" s="481"/>
      <c r="BK192" s="481"/>
      <c r="BL192" s="481"/>
      <c r="BM192" s="481"/>
      <c r="BN192" s="481"/>
      <c r="BO192" s="481"/>
      <c r="BP192" s="481"/>
      <c r="BQ192" s="481"/>
      <c r="BR192" s="481"/>
      <c r="BS192" s="481"/>
      <c r="BT192" s="481"/>
      <c r="BU192" s="481"/>
      <c r="BV192" s="481"/>
      <c r="BW192" s="481"/>
      <c r="BX192" s="481"/>
      <c r="BY192" s="481"/>
      <c r="BZ192" s="481"/>
      <c r="CA192" s="481"/>
      <c r="CB192" s="481"/>
      <c r="CC192" s="481"/>
      <c r="CD192" s="481"/>
      <c r="CE192" s="481"/>
      <c r="CF192" s="481"/>
      <c r="CG192" s="481"/>
      <c r="CH192" s="481"/>
      <c r="CI192" s="481"/>
      <c r="CJ192" s="481"/>
      <c r="CK192" s="481"/>
      <c r="CL192" s="481"/>
      <c r="CM192" s="481"/>
    </row>
    <row r="193" spans="5:91" hidden="1" x14ac:dyDescent="0.15">
      <c r="I193" s="48"/>
      <c r="J193" s="48"/>
      <c r="K193" s="48"/>
      <c r="L193" s="48"/>
      <c r="M193" s="48"/>
      <c r="U193" s="437" t="s">
        <v>182</v>
      </c>
      <c r="V193" s="437"/>
      <c r="W193" s="437"/>
      <c r="X193" s="437"/>
      <c r="Y193" s="437"/>
      <c r="AQ193" s="481"/>
      <c r="AR193" s="481"/>
      <c r="AS193" s="481"/>
      <c r="AT193" s="481"/>
      <c r="AU193" s="481"/>
      <c r="AV193" s="481"/>
      <c r="AW193" s="481"/>
      <c r="AX193" s="481"/>
      <c r="AY193" s="481"/>
      <c r="AZ193" s="481"/>
      <c r="BA193" s="481"/>
      <c r="BB193" s="481"/>
      <c r="BC193" s="481"/>
      <c r="BD193" s="481"/>
      <c r="BE193" s="481"/>
      <c r="BF193" s="481"/>
      <c r="BG193" s="481"/>
      <c r="BH193" s="481"/>
      <c r="BI193" s="481"/>
      <c r="BJ193" s="481"/>
      <c r="BK193" s="481"/>
      <c r="BL193" s="481"/>
      <c r="BM193" s="481"/>
      <c r="BN193" s="481"/>
      <c r="BO193" s="481"/>
      <c r="BP193" s="481"/>
      <c r="BQ193" s="481"/>
      <c r="BR193" s="481"/>
      <c r="BS193" s="481"/>
      <c r="BT193" s="481"/>
      <c r="BU193" s="481"/>
      <c r="BV193" s="481"/>
      <c r="BW193" s="481"/>
      <c r="BX193" s="481"/>
      <c r="BY193" s="481"/>
      <c r="BZ193" s="481"/>
      <c r="CA193" s="481"/>
      <c r="CB193" s="481"/>
      <c r="CC193" s="481"/>
      <c r="CD193" s="481"/>
      <c r="CE193" s="481"/>
      <c r="CF193" s="481"/>
      <c r="CG193" s="481"/>
      <c r="CH193" s="481"/>
      <c r="CI193" s="481"/>
      <c r="CJ193" s="481"/>
      <c r="CK193" s="481"/>
      <c r="CL193" s="481"/>
      <c r="CM193" s="481"/>
    </row>
    <row r="194" spans="5:91" hidden="1" x14ac:dyDescent="0.15">
      <c r="I194" s="48"/>
      <c r="J194" s="48"/>
      <c r="K194" s="48"/>
      <c r="L194" s="48"/>
      <c r="M194" s="48"/>
      <c r="AQ194" s="481"/>
      <c r="AR194" s="481"/>
      <c r="AS194" s="481"/>
      <c r="AT194" s="481"/>
      <c r="AU194" s="481"/>
      <c r="AV194" s="481"/>
      <c r="AW194" s="481"/>
      <c r="AX194" s="481"/>
      <c r="AY194" s="481"/>
      <c r="AZ194" s="481"/>
      <c r="BA194" s="481"/>
      <c r="BB194" s="481"/>
      <c r="BC194" s="481"/>
      <c r="BD194" s="481"/>
      <c r="BE194" s="481"/>
      <c r="BF194" s="481"/>
      <c r="BG194" s="481"/>
      <c r="BH194" s="481"/>
      <c r="BI194" s="481"/>
      <c r="BJ194" s="481"/>
      <c r="BK194" s="481"/>
      <c r="BL194" s="481"/>
      <c r="BM194" s="481"/>
      <c r="BN194" s="481"/>
      <c r="BO194" s="481"/>
      <c r="BP194" s="481"/>
      <c r="BQ194" s="481"/>
      <c r="BR194" s="481"/>
      <c r="BS194" s="481"/>
      <c r="BT194" s="481"/>
      <c r="BU194" s="481"/>
      <c r="BV194" s="481"/>
      <c r="BW194" s="481"/>
      <c r="BX194" s="481"/>
      <c r="BY194" s="481"/>
      <c r="BZ194" s="481"/>
      <c r="CA194" s="481"/>
      <c r="CB194" s="481"/>
      <c r="CC194" s="481"/>
      <c r="CD194" s="481"/>
      <c r="CE194" s="481"/>
      <c r="CF194" s="481"/>
      <c r="CG194" s="481"/>
      <c r="CH194" s="481"/>
      <c r="CI194" s="481"/>
      <c r="CJ194" s="481"/>
      <c r="CK194" s="481"/>
      <c r="CL194" s="481"/>
      <c r="CM194" s="481"/>
    </row>
    <row r="195" spans="5:91" hidden="1" x14ac:dyDescent="0.15">
      <c r="E195" s="47" t="s">
        <v>183</v>
      </c>
      <c r="I195" s="48"/>
      <c r="J195" s="48"/>
      <c r="K195" s="48"/>
      <c r="L195" s="48"/>
      <c r="M195" s="48"/>
      <c r="AQ195" s="481"/>
      <c r="AR195" s="481"/>
      <c r="AS195" s="481"/>
      <c r="AT195" s="481"/>
      <c r="AU195" s="481"/>
      <c r="AV195" s="481"/>
      <c r="AW195" s="481"/>
      <c r="AX195" s="481"/>
      <c r="AY195" s="481"/>
      <c r="AZ195" s="481"/>
      <c r="BA195" s="481"/>
      <c r="BB195" s="481"/>
      <c r="BC195" s="481"/>
      <c r="BD195" s="481"/>
      <c r="BE195" s="481"/>
      <c r="BF195" s="481"/>
      <c r="BG195" s="481"/>
      <c r="BH195" s="481"/>
      <c r="BI195" s="481"/>
      <c r="BJ195" s="481"/>
      <c r="BK195" s="481"/>
      <c r="BL195" s="481"/>
      <c r="BM195" s="481"/>
      <c r="BN195" s="481"/>
      <c r="BO195" s="481"/>
      <c r="BP195" s="481"/>
      <c r="BQ195" s="481"/>
      <c r="BR195" s="481"/>
      <c r="BS195" s="481"/>
      <c r="BT195" s="481"/>
      <c r="BU195" s="481"/>
      <c r="BV195" s="481"/>
      <c r="BW195" s="481"/>
      <c r="BX195" s="481"/>
      <c r="BY195" s="481"/>
      <c r="BZ195" s="481"/>
      <c r="CA195" s="481"/>
      <c r="CB195" s="481"/>
      <c r="CC195" s="481"/>
      <c r="CD195" s="481"/>
      <c r="CE195" s="481"/>
      <c r="CF195" s="481"/>
      <c r="CG195" s="481"/>
      <c r="CH195" s="481"/>
      <c r="CI195" s="481"/>
      <c r="CJ195" s="481"/>
      <c r="CK195" s="481"/>
      <c r="CL195" s="481"/>
      <c r="CM195" s="481"/>
    </row>
    <row r="196" spans="5:91" hidden="1" x14ac:dyDescent="0.15">
      <c r="I196" s="48"/>
      <c r="J196" s="48"/>
      <c r="K196" s="48"/>
      <c r="L196" s="48"/>
      <c r="M196" s="48"/>
      <c r="U196" s="437" t="s">
        <v>225</v>
      </c>
      <c r="V196" s="437"/>
      <c r="W196" s="437"/>
      <c r="X196" s="437"/>
      <c r="Y196" s="437"/>
      <c r="AQ196" s="481"/>
      <c r="AR196" s="481"/>
      <c r="AS196" s="481"/>
      <c r="AT196" s="481"/>
      <c r="AU196" s="481"/>
      <c r="AV196" s="481"/>
      <c r="AW196" s="481"/>
      <c r="AX196" s="481"/>
      <c r="AY196" s="481"/>
      <c r="AZ196" s="481"/>
      <c r="BA196" s="481"/>
      <c r="BB196" s="481"/>
      <c r="BC196" s="481"/>
      <c r="BD196" s="481"/>
      <c r="BE196" s="481"/>
      <c r="BF196" s="481"/>
      <c r="BG196" s="481"/>
      <c r="BH196" s="481"/>
      <c r="BI196" s="481"/>
      <c r="BJ196" s="481"/>
      <c r="BK196" s="481"/>
      <c r="BL196" s="481"/>
      <c r="BM196" s="481"/>
      <c r="BN196" s="481"/>
      <c r="BO196" s="481"/>
      <c r="BP196" s="481"/>
      <c r="BQ196" s="481"/>
      <c r="BR196" s="481"/>
      <c r="BS196" s="481"/>
      <c r="BT196" s="481"/>
      <c r="BU196" s="481"/>
      <c r="BV196" s="481"/>
      <c r="BW196" s="481"/>
      <c r="BX196" s="481"/>
      <c r="BY196" s="481"/>
      <c r="BZ196" s="481"/>
      <c r="CA196" s="481"/>
      <c r="CB196" s="481"/>
      <c r="CC196" s="481"/>
      <c r="CD196" s="481"/>
      <c r="CE196" s="481"/>
      <c r="CF196" s="481"/>
      <c r="CG196" s="481"/>
      <c r="CH196" s="481"/>
      <c r="CI196" s="481"/>
      <c r="CJ196" s="481"/>
      <c r="CK196" s="481"/>
      <c r="CL196" s="481"/>
      <c r="CM196" s="481"/>
    </row>
    <row r="197" spans="5:91" hidden="1" x14ac:dyDescent="0.15">
      <c r="I197" s="48"/>
      <c r="J197" s="48"/>
      <c r="K197" s="76"/>
      <c r="L197" s="75"/>
      <c r="M197" s="75"/>
      <c r="O197" s="440" t="s">
        <v>653</v>
      </c>
      <c r="P197" s="441"/>
      <c r="Q197" s="441"/>
      <c r="R197" s="441"/>
      <c r="S197" s="441"/>
      <c r="T197" s="442"/>
      <c r="U197" s="449" t="s">
        <v>588</v>
      </c>
      <c r="V197" s="450"/>
      <c r="W197" s="450"/>
      <c r="X197" s="450"/>
      <c r="Y197" s="451"/>
      <c r="Z197" s="440" t="e">
        <f>VLOOKUP(入力用!$D$4,入力用!$AR$2:$AW$59,6,FALSE)&amp;"
主任監督職員"</f>
        <v>#N/A</v>
      </c>
      <c r="AA197" s="441"/>
      <c r="AB197" s="441"/>
      <c r="AC197" s="441"/>
      <c r="AD197" s="441"/>
      <c r="AE197" s="441"/>
      <c r="AF197" s="442"/>
      <c r="AP197" s="55"/>
      <c r="AQ197" s="481"/>
      <c r="AR197" s="481"/>
      <c r="AS197" s="481"/>
      <c r="AT197" s="481"/>
      <c r="AU197" s="481"/>
      <c r="AV197" s="481"/>
      <c r="AW197" s="481"/>
      <c r="AX197" s="481"/>
      <c r="AY197" s="481"/>
      <c r="AZ197" s="481"/>
      <c r="BA197" s="481"/>
      <c r="BB197" s="481"/>
      <c r="BC197" s="481"/>
      <c r="BD197" s="481"/>
      <c r="BE197" s="481"/>
      <c r="BF197" s="481"/>
      <c r="BG197" s="481"/>
      <c r="BH197" s="481"/>
      <c r="BI197" s="481"/>
      <c r="BJ197" s="481"/>
      <c r="BK197" s="481"/>
      <c r="BL197" s="481"/>
      <c r="BM197" s="481"/>
      <c r="BN197" s="481"/>
      <c r="BO197" s="481"/>
      <c r="BP197" s="481"/>
      <c r="BQ197" s="481"/>
      <c r="BR197" s="481"/>
      <c r="BS197" s="481"/>
      <c r="BT197" s="481"/>
      <c r="BU197" s="481"/>
      <c r="BV197" s="481"/>
      <c r="BW197" s="481"/>
      <c r="BX197" s="481"/>
      <c r="BY197" s="481"/>
      <c r="BZ197" s="481"/>
      <c r="CA197" s="481"/>
      <c r="CB197" s="481"/>
      <c r="CC197" s="481"/>
      <c r="CD197" s="481"/>
      <c r="CE197" s="481"/>
      <c r="CF197" s="481"/>
      <c r="CG197" s="481"/>
      <c r="CH197" s="481"/>
      <c r="CI197" s="481"/>
      <c r="CJ197" s="481"/>
      <c r="CK197" s="481"/>
      <c r="CL197" s="481"/>
      <c r="CM197" s="481"/>
    </row>
    <row r="198" spans="5:91" hidden="1" x14ac:dyDescent="0.15">
      <c r="I198" s="48"/>
      <c r="J198" s="48"/>
      <c r="K198" s="75"/>
      <c r="L198" s="75"/>
      <c r="M198" s="75"/>
      <c r="O198" s="443"/>
      <c r="P198" s="444"/>
      <c r="Q198" s="444"/>
      <c r="R198" s="444"/>
      <c r="S198" s="444"/>
      <c r="T198" s="445"/>
      <c r="U198" s="438" t="s">
        <v>589</v>
      </c>
      <c r="V198" s="437"/>
      <c r="W198" s="437"/>
      <c r="X198" s="437"/>
      <c r="Y198" s="439"/>
      <c r="Z198" s="443"/>
      <c r="AA198" s="444"/>
      <c r="AB198" s="444"/>
      <c r="AC198" s="444"/>
      <c r="AD198" s="444"/>
      <c r="AE198" s="444"/>
      <c r="AF198" s="445"/>
      <c r="AQ198" s="481"/>
      <c r="AR198" s="481"/>
      <c r="AS198" s="481"/>
      <c r="AT198" s="481"/>
      <c r="AU198" s="481"/>
      <c r="AV198" s="481"/>
      <c r="AW198" s="481"/>
      <c r="AX198" s="481"/>
      <c r="AY198" s="481"/>
      <c r="AZ198" s="481"/>
      <c r="BA198" s="481"/>
      <c r="BB198" s="481"/>
      <c r="BC198" s="481"/>
      <c r="BD198" s="481"/>
      <c r="BE198" s="481"/>
      <c r="BF198" s="481"/>
      <c r="BG198" s="481"/>
      <c r="BH198" s="481"/>
      <c r="BI198" s="481"/>
      <c r="BJ198" s="481"/>
      <c r="BK198" s="481"/>
      <c r="BL198" s="481"/>
      <c r="BM198" s="481"/>
      <c r="BN198" s="481"/>
      <c r="BO198" s="481"/>
      <c r="BP198" s="481"/>
      <c r="BQ198" s="481"/>
      <c r="BR198" s="481"/>
      <c r="BS198" s="481"/>
      <c r="BT198" s="481"/>
      <c r="BU198" s="481"/>
      <c r="BV198" s="481"/>
      <c r="BW198" s="481"/>
      <c r="BX198" s="481"/>
      <c r="BY198" s="481"/>
      <c r="BZ198" s="481"/>
      <c r="CA198" s="481"/>
      <c r="CB198" s="481"/>
      <c r="CC198" s="481"/>
      <c r="CD198" s="481"/>
      <c r="CE198" s="481"/>
      <c r="CF198" s="481"/>
      <c r="CG198" s="481"/>
      <c r="CH198" s="481"/>
      <c r="CI198" s="481"/>
      <c r="CJ198" s="481"/>
      <c r="CK198" s="481"/>
      <c r="CL198" s="481"/>
      <c r="CM198" s="481"/>
    </row>
    <row r="199" spans="5:91" hidden="1" x14ac:dyDescent="0.15">
      <c r="I199" s="48"/>
      <c r="J199" s="48"/>
      <c r="K199" s="48"/>
      <c r="L199" s="48"/>
      <c r="M199" s="48"/>
      <c r="U199" s="437" t="s">
        <v>235</v>
      </c>
      <c r="V199" s="437"/>
      <c r="W199" s="437"/>
      <c r="X199" s="437"/>
      <c r="Y199" s="437"/>
      <c r="AQ199" s="481"/>
      <c r="AR199" s="481"/>
      <c r="AS199" s="481"/>
      <c r="AT199" s="481"/>
      <c r="AU199" s="481"/>
      <c r="AV199" s="481"/>
      <c r="AW199" s="481"/>
      <c r="AX199" s="481"/>
      <c r="AY199" s="481"/>
      <c r="AZ199" s="481"/>
      <c r="BA199" s="481"/>
      <c r="BB199" s="481"/>
      <c r="BC199" s="481"/>
      <c r="BD199" s="481"/>
      <c r="BE199" s="481"/>
      <c r="BF199" s="481"/>
      <c r="BG199" s="481"/>
      <c r="BH199" s="481"/>
      <c r="BI199" s="481"/>
      <c r="BJ199" s="481"/>
      <c r="BK199" s="481"/>
      <c r="BL199" s="481"/>
      <c r="BM199" s="481"/>
      <c r="BN199" s="481"/>
      <c r="BO199" s="481"/>
      <c r="BP199" s="481"/>
      <c r="BQ199" s="481"/>
      <c r="BR199" s="481"/>
      <c r="BS199" s="481"/>
      <c r="BT199" s="481"/>
      <c r="BU199" s="481"/>
      <c r="BV199" s="481"/>
      <c r="BW199" s="481"/>
      <c r="BX199" s="481"/>
      <c r="BY199" s="481"/>
      <c r="BZ199" s="481"/>
      <c r="CA199" s="481"/>
      <c r="CB199" s="481"/>
      <c r="CC199" s="481"/>
      <c r="CD199" s="481"/>
      <c r="CE199" s="481"/>
      <c r="CF199" s="481"/>
      <c r="CG199" s="481"/>
      <c r="CH199" s="481"/>
      <c r="CI199" s="481"/>
      <c r="CJ199" s="481"/>
      <c r="CK199" s="481"/>
      <c r="CL199" s="481"/>
      <c r="CM199" s="481"/>
    </row>
    <row r="200" spans="5:91" hidden="1" x14ac:dyDescent="0.15">
      <c r="I200" s="48"/>
      <c r="J200" s="48"/>
      <c r="K200" s="48"/>
      <c r="L200" s="48"/>
      <c r="M200" s="48"/>
      <c r="AQ200" s="481"/>
      <c r="AR200" s="481"/>
      <c r="AS200" s="481"/>
      <c r="AT200" s="481"/>
      <c r="AU200" s="481"/>
      <c r="AV200" s="481"/>
      <c r="AW200" s="481"/>
      <c r="AX200" s="481"/>
      <c r="AY200" s="481"/>
      <c r="AZ200" s="481"/>
      <c r="BA200" s="481"/>
      <c r="BB200" s="481"/>
      <c r="BC200" s="481"/>
      <c r="BD200" s="481"/>
      <c r="BE200" s="481"/>
      <c r="BF200" s="481"/>
      <c r="BG200" s="481"/>
      <c r="BH200" s="481"/>
      <c r="BI200" s="481"/>
      <c r="BJ200" s="481"/>
      <c r="BK200" s="481"/>
      <c r="BL200" s="481"/>
      <c r="BM200" s="481"/>
      <c r="BN200" s="481"/>
      <c r="BO200" s="481"/>
      <c r="BP200" s="481"/>
      <c r="BQ200" s="481"/>
      <c r="BR200" s="481"/>
      <c r="BS200" s="481"/>
      <c r="BT200" s="481"/>
      <c r="BU200" s="481"/>
      <c r="BV200" s="481"/>
      <c r="BW200" s="481"/>
      <c r="BX200" s="481"/>
      <c r="BY200" s="481"/>
      <c r="BZ200" s="481"/>
      <c r="CA200" s="481"/>
      <c r="CB200" s="481"/>
      <c r="CC200" s="481"/>
      <c r="CD200" s="481"/>
      <c r="CE200" s="481"/>
      <c r="CF200" s="481"/>
      <c r="CG200" s="481"/>
      <c r="CH200" s="481"/>
      <c r="CI200" s="481"/>
      <c r="CJ200" s="481"/>
      <c r="CK200" s="481"/>
      <c r="CL200" s="481"/>
      <c r="CM200" s="481"/>
    </row>
    <row r="201" spans="5:91" hidden="1" x14ac:dyDescent="0.15">
      <c r="E201" s="47" t="s">
        <v>213</v>
      </c>
      <c r="I201" s="48"/>
      <c r="J201" s="48"/>
      <c r="K201" s="48"/>
      <c r="L201" s="48"/>
      <c r="M201" s="48"/>
      <c r="AQ201" s="481"/>
      <c r="AR201" s="481"/>
      <c r="AS201" s="481"/>
      <c r="AT201" s="481"/>
      <c r="AU201" s="481"/>
      <c r="AV201" s="481"/>
      <c r="AW201" s="481"/>
      <c r="AX201" s="481"/>
      <c r="AY201" s="481"/>
      <c r="AZ201" s="481"/>
      <c r="BA201" s="481"/>
      <c r="BB201" s="481"/>
      <c r="BC201" s="481"/>
      <c r="BD201" s="481"/>
      <c r="BE201" s="481"/>
      <c r="BF201" s="481"/>
      <c r="BG201" s="481"/>
      <c r="BH201" s="481"/>
      <c r="BI201" s="481"/>
      <c r="BJ201" s="481"/>
      <c r="BK201" s="481"/>
      <c r="BL201" s="481"/>
      <c r="BM201" s="481"/>
      <c r="BN201" s="481"/>
      <c r="BO201" s="481"/>
      <c r="BP201" s="481"/>
      <c r="BQ201" s="481"/>
      <c r="BR201" s="481"/>
      <c r="BS201" s="481"/>
      <c r="BT201" s="481"/>
      <c r="BU201" s="481"/>
      <c r="BV201" s="481"/>
      <c r="BW201" s="481"/>
      <c r="BX201" s="481"/>
      <c r="BY201" s="481"/>
      <c r="BZ201" s="481"/>
      <c r="CA201" s="481"/>
      <c r="CB201" s="481"/>
      <c r="CC201" s="481"/>
      <c r="CD201" s="481"/>
      <c r="CE201" s="481"/>
      <c r="CF201" s="481"/>
      <c r="CG201" s="481"/>
      <c r="CH201" s="481"/>
      <c r="CI201" s="481"/>
      <c r="CJ201" s="481"/>
      <c r="CK201" s="481"/>
      <c r="CL201" s="481"/>
      <c r="CM201" s="481"/>
    </row>
    <row r="202" spans="5:91" hidden="1" x14ac:dyDescent="0.15">
      <c r="F202" s="47" t="s">
        <v>214</v>
      </c>
      <c r="I202" s="48"/>
      <c r="J202" s="48"/>
      <c r="K202" s="48"/>
      <c r="L202" s="48"/>
      <c r="M202" s="48"/>
      <c r="U202" s="437" t="s">
        <v>554</v>
      </c>
      <c r="V202" s="437"/>
      <c r="W202" s="437"/>
      <c r="X202" s="437"/>
      <c r="Y202" s="437"/>
      <c r="AQ202" s="481"/>
      <c r="AR202" s="481"/>
      <c r="AS202" s="481"/>
      <c r="AT202" s="481"/>
      <c r="AU202" s="481"/>
      <c r="AV202" s="481"/>
      <c r="AW202" s="481"/>
      <c r="AX202" s="481"/>
      <c r="AY202" s="481"/>
      <c r="AZ202" s="481"/>
      <c r="BA202" s="481"/>
      <c r="BB202" s="481"/>
      <c r="BC202" s="481"/>
      <c r="BD202" s="481"/>
      <c r="BE202" s="481"/>
      <c r="BF202" s="481"/>
      <c r="BG202" s="481"/>
      <c r="BH202" s="481"/>
      <c r="BI202" s="481"/>
      <c r="BJ202" s="481"/>
      <c r="BK202" s="481"/>
      <c r="BL202" s="481"/>
      <c r="BM202" s="481"/>
      <c r="BN202" s="481"/>
      <c r="BO202" s="481"/>
      <c r="BP202" s="481"/>
      <c r="BQ202" s="481"/>
      <c r="BR202" s="481"/>
      <c r="BS202" s="481"/>
      <c r="BT202" s="481"/>
      <c r="BU202" s="481"/>
      <c r="BV202" s="481"/>
      <c r="BW202" s="481"/>
      <c r="BX202" s="481"/>
      <c r="BY202" s="481"/>
      <c r="BZ202" s="481"/>
      <c r="CA202" s="481"/>
      <c r="CB202" s="481"/>
      <c r="CC202" s="481"/>
      <c r="CD202" s="481"/>
      <c r="CE202" s="481"/>
      <c r="CF202" s="481"/>
      <c r="CG202" s="481"/>
      <c r="CH202" s="481"/>
      <c r="CI202" s="481"/>
      <c r="CJ202" s="481"/>
      <c r="CK202" s="481"/>
      <c r="CL202" s="481"/>
      <c r="CM202" s="481"/>
    </row>
    <row r="203" spans="5:91" ht="18" hidden="1" customHeight="1" x14ac:dyDescent="0.15">
      <c r="I203" s="48"/>
      <c r="J203" s="48"/>
      <c r="K203" s="76"/>
      <c r="L203" s="75"/>
      <c r="M203" s="75"/>
      <c r="O203" s="440" t="s">
        <v>653</v>
      </c>
      <c r="P203" s="441"/>
      <c r="Q203" s="441"/>
      <c r="R203" s="441"/>
      <c r="S203" s="441"/>
      <c r="T203" s="442"/>
      <c r="U203" s="449" t="s">
        <v>588</v>
      </c>
      <c r="V203" s="450"/>
      <c r="W203" s="450"/>
      <c r="X203" s="450"/>
      <c r="Y203" s="451"/>
      <c r="Z203" s="440" t="e">
        <f>VLOOKUP(入力用!$D$4,入力用!$AR$2:$AW$59,6,FALSE)&amp;"
主任監督職員"</f>
        <v>#N/A</v>
      </c>
      <c r="AA203" s="441"/>
      <c r="AB203" s="441"/>
      <c r="AC203" s="441"/>
      <c r="AD203" s="441"/>
      <c r="AE203" s="441"/>
      <c r="AF203" s="442"/>
      <c r="AP203" s="55"/>
      <c r="AQ203" s="481"/>
      <c r="AR203" s="481"/>
      <c r="AS203" s="481"/>
      <c r="AT203" s="481"/>
      <c r="AU203" s="481"/>
      <c r="AV203" s="481"/>
      <c r="AW203" s="481"/>
      <c r="AX203" s="481"/>
      <c r="AY203" s="481"/>
      <c r="AZ203" s="481"/>
      <c r="BA203" s="481"/>
      <c r="BB203" s="481"/>
      <c r="BC203" s="481"/>
      <c r="BD203" s="481"/>
      <c r="BE203" s="481"/>
      <c r="BF203" s="481"/>
      <c r="BG203" s="481"/>
      <c r="BH203" s="481"/>
      <c r="BI203" s="481"/>
      <c r="BJ203" s="481"/>
      <c r="BK203" s="481"/>
      <c r="BL203" s="481"/>
      <c r="BM203" s="481"/>
      <c r="BN203" s="481"/>
      <c r="BO203" s="481"/>
      <c r="BP203" s="481"/>
      <c r="BQ203" s="481"/>
      <c r="BR203" s="481"/>
      <c r="BS203" s="481"/>
      <c r="BT203" s="481"/>
      <c r="BU203" s="481"/>
      <c r="BV203" s="481"/>
      <c r="BW203" s="481"/>
      <c r="BX203" s="481"/>
      <c r="BY203" s="481"/>
      <c r="BZ203" s="481"/>
      <c r="CA203" s="481"/>
      <c r="CB203" s="481"/>
      <c r="CC203" s="481"/>
      <c r="CD203" s="481"/>
      <c r="CE203" s="481"/>
      <c r="CF203" s="481"/>
      <c r="CG203" s="481"/>
      <c r="CH203" s="481"/>
      <c r="CI203" s="481"/>
      <c r="CJ203" s="481"/>
      <c r="CK203" s="481"/>
      <c r="CL203" s="481"/>
      <c r="CM203" s="481"/>
    </row>
    <row r="204" spans="5:91" ht="18" hidden="1" customHeight="1" x14ac:dyDescent="0.15">
      <c r="I204" s="48"/>
      <c r="J204" s="48"/>
      <c r="K204" s="75"/>
      <c r="L204" s="75"/>
      <c r="M204" s="75"/>
      <c r="O204" s="443"/>
      <c r="P204" s="444"/>
      <c r="Q204" s="444"/>
      <c r="R204" s="444"/>
      <c r="S204" s="444"/>
      <c r="T204" s="445"/>
      <c r="U204" s="438" t="s">
        <v>589</v>
      </c>
      <c r="V204" s="437"/>
      <c r="W204" s="437"/>
      <c r="X204" s="437"/>
      <c r="Y204" s="439"/>
      <c r="Z204" s="443"/>
      <c r="AA204" s="444"/>
      <c r="AB204" s="444"/>
      <c r="AC204" s="444"/>
      <c r="AD204" s="444"/>
      <c r="AE204" s="444"/>
      <c r="AF204" s="445"/>
      <c r="AQ204" s="481"/>
      <c r="AR204" s="481"/>
      <c r="AS204" s="481"/>
      <c r="AT204" s="481"/>
      <c r="AU204" s="481"/>
      <c r="AV204" s="481"/>
      <c r="AW204" s="481"/>
      <c r="AX204" s="481"/>
      <c r="AY204" s="481"/>
      <c r="AZ204" s="481"/>
      <c r="BA204" s="481"/>
      <c r="BB204" s="481"/>
      <c r="BC204" s="481"/>
      <c r="BD204" s="481"/>
      <c r="BE204" s="481"/>
      <c r="BF204" s="481"/>
      <c r="BG204" s="481"/>
      <c r="BH204" s="481"/>
      <c r="BI204" s="481"/>
      <c r="BJ204" s="481"/>
      <c r="BK204" s="481"/>
      <c r="BL204" s="481"/>
      <c r="BM204" s="481"/>
      <c r="BN204" s="481"/>
      <c r="BO204" s="481"/>
      <c r="BP204" s="481"/>
      <c r="BQ204" s="481"/>
      <c r="BR204" s="481"/>
      <c r="BS204" s="481"/>
      <c r="BT204" s="481"/>
      <c r="BU204" s="481"/>
      <c r="BV204" s="481"/>
      <c r="BW204" s="481"/>
      <c r="BX204" s="481"/>
      <c r="BY204" s="481"/>
      <c r="BZ204" s="481"/>
      <c r="CA204" s="481"/>
      <c r="CB204" s="481"/>
      <c r="CC204" s="481"/>
      <c r="CD204" s="481"/>
      <c r="CE204" s="481"/>
      <c r="CF204" s="481"/>
      <c r="CG204" s="481"/>
      <c r="CH204" s="481"/>
      <c r="CI204" s="481"/>
      <c r="CJ204" s="481"/>
      <c r="CK204" s="481"/>
      <c r="CL204" s="481"/>
      <c r="CM204" s="481"/>
    </row>
    <row r="205" spans="5:91" ht="12" hidden="1" customHeight="1" x14ac:dyDescent="0.15">
      <c r="I205" s="48"/>
      <c r="J205" s="48"/>
      <c r="K205" s="48"/>
      <c r="L205" s="48"/>
      <c r="M205" s="48"/>
      <c r="Q205" s="47" t="s">
        <v>555</v>
      </c>
      <c r="U205" s="437" t="s">
        <v>236</v>
      </c>
      <c r="V205" s="437"/>
      <c r="W205" s="437"/>
      <c r="X205" s="437"/>
      <c r="Y205" s="437"/>
      <c r="AQ205" s="481"/>
      <c r="AR205" s="481"/>
      <c r="AS205" s="481"/>
      <c r="AT205" s="481"/>
      <c r="AU205" s="481"/>
      <c r="AV205" s="481"/>
      <c r="AW205" s="481"/>
      <c r="AX205" s="481"/>
      <c r="AY205" s="481"/>
      <c r="AZ205" s="481"/>
      <c r="BA205" s="481"/>
      <c r="BB205" s="481"/>
      <c r="BC205" s="481"/>
      <c r="BD205" s="481"/>
      <c r="BE205" s="481"/>
      <c r="BF205" s="481"/>
      <c r="BG205" s="481"/>
      <c r="BH205" s="481"/>
      <c r="BI205" s="481"/>
      <c r="BJ205" s="481"/>
      <c r="BK205" s="481"/>
      <c r="BL205" s="481"/>
      <c r="BM205" s="481"/>
      <c r="BN205" s="481"/>
      <c r="BO205" s="481"/>
      <c r="BP205" s="481"/>
      <c r="BQ205" s="481"/>
      <c r="BR205" s="481"/>
      <c r="BS205" s="481"/>
      <c r="BT205" s="481"/>
      <c r="BU205" s="481"/>
      <c r="BV205" s="481"/>
      <c r="BW205" s="481"/>
      <c r="BX205" s="481"/>
      <c r="BY205" s="481"/>
      <c r="BZ205" s="481"/>
      <c r="CA205" s="481"/>
      <c r="CB205" s="481"/>
      <c r="CC205" s="481"/>
      <c r="CD205" s="481"/>
      <c r="CE205" s="481"/>
      <c r="CF205" s="481"/>
      <c r="CG205" s="481"/>
      <c r="CH205" s="481"/>
      <c r="CI205" s="481"/>
      <c r="CJ205" s="481"/>
      <c r="CK205" s="481"/>
      <c r="CL205" s="481"/>
      <c r="CM205" s="481"/>
    </row>
    <row r="206" spans="5:91" ht="12" hidden="1" customHeight="1" x14ac:dyDescent="0.15">
      <c r="I206" s="48"/>
      <c r="J206" s="48"/>
      <c r="K206" s="48"/>
      <c r="L206" s="48"/>
      <c r="M206" s="48"/>
      <c r="Q206" s="47" t="s">
        <v>555</v>
      </c>
      <c r="R206" s="47" t="s">
        <v>184</v>
      </c>
      <c r="AQ206" s="481"/>
      <c r="AR206" s="481"/>
      <c r="AS206" s="481"/>
      <c r="AT206" s="481"/>
      <c r="AU206" s="481"/>
      <c r="AV206" s="481"/>
      <c r="AW206" s="481"/>
      <c r="AX206" s="481"/>
      <c r="AY206" s="481"/>
      <c r="AZ206" s="481"/>
      <c r="BA206" s="481"/>
      <c r="BB206" s="481"/>
      <c r="BC206" s="481"/>
      <c r="BD206" s="481"/>
      <c r="BE206" s="481"/>
      <c r="BF206" s="481"/>
      <c r="BG206" s="481"/>
      <c r="BH206" s="481"/>
      <c r="BI206" s="481"/>
      <c r="BJ206" s="481"/>
      <c r="BK206" s="481"/>
      <c r="BL206" s="481"/>
      <c r="BM206" s="481"/>
      <c r="BN206" s="481"/>
      <c r="BO206" s="481"/>
      <c r="BP206" s="481"/>
      <c r="BQ206" s="481"/>
      <c r="BR206" s="481"/>
      <c r="BS206" s="481"/>
      <c r="BT206" s="481"/>
      <c r="BU206" s="481"/>
      <c r="BV206" s="481"/>
      <c r="BW206" s="481"/>
      <c r="BX206" s="481"/>
      <c r="BY206" s="481"/>
      <c r="BZ206" s="481"/>
      <c r="CA206" s="481"/>
      <c r="CB206" s="481"/>
      <c r="CC206" s="481"/>
      <c r="CD206" s="481"/>
      <c r="CE206" s="481"/>
      <c r="CF206" s="481"/>
      <c r="CG206" s="481"/>
      <c r="CH206" s="481"/>
      <c r="CI206" s="481"/>
      <c r="CJ206" s="481"/>
      <c r="CK206" s="481"/>
      <c r="CL206" s="481"/>
      <c r="CM206" s="481"/>
    </row>
    <row r="207" spans="5:91" ht="12" hidden="1" customHeight="1" x14ac:dyDescent="0.15">
      <c r="I207" s="48"/>
      <c r="J207" s="48"/>
      <c r="K207" s="48"/>
      <c r="L207" s="48"/>
      <c r="M207" s="48"/>
      <c r="Q207" s="47" t="s">
        <v>556</v>
      </c>
      <c r="U207" s="437" t="s">
        <v>237</v>
      </c>
      <c r="V207" s="437"/>
      <c r="W207" s="437"/>
      <c r="X207" s="437"/>
      <c r="Y207" s="437"/>
      <c r="AQ207" s="481"/>
      <c r="AR207" s="481"/>
      <c r="AS207" s="481"/>
      <c r="AT207" s="481"/>
      <c r="AU207" s="481"/>
      <c r="AV207" s="481"/>
      <c r="AW207" s="481"/>
      <c r="AX207" s="481"/>
      <c r="AY207" s="481"/>
      <c r="AZ207" s="481"/>
      <c r="BA207" s="481"/>
      <c r="BB207" s="481"/>
      <c r="BC207" s="481"/>
      <c r="BD207" s="481"/>
      <c r="BE207" s="481"/>
      <c r="BF207" s="481"/>
      <c r="BG207" s="481"/>
      <c r="BH207" s="481"/>
      <c r="BI207" s="481"/>
      <c r="BJ207" s="481"/>
      <c r="BK207" s="481"/>
      <c r="BL207" s="481"/>
      <c r="BM207" s="481"/>
      <c r="BN207" s="481"/>
      <c r="BO207" s="481"/>
      <c r="BP207" s="481"/>
      <c r="BQ207" s="481"/>
      <c r="BR207" s="481"/>
      <c r="BS207" s="481"/>
      <c r="BT207" s="481"/>
      <c r="BU207" s="481"/>
      <c r="BV207" s="481"/>
      <c r="BW207" s="481"/>
      <c r="BX207" s="481"/>
      <c r="BY207" s="481"/>
      <c r="BZ207" s="481"/>
      <c r="CA207" s="481"/>
      <c r="CB207" s="481"/>
      <c r="CC207" s="481"/>
      <c r="CD207" s="481"/>
      <c r="CE207" s="481"/>
      <c r="CF207" s="481"/>
      <c r="CG207" s="481"/>
      <c r="CH207" s="481"/>
      <c r="CI207" s="481"/>
      <c r="CJ207" s="481"/>
      <c r="CK207" s="481"/>
      <c r="CL207" s="481"/>
      <c r="CM207" s="481"/>
    </row>
    <row r="208" spans="5:91" ht="12" hidden="1" customHeight="1" x14ac:dyDescent="0.15">
      <c r="I208" s="48"/>
      <c r="J208" s="48"/>
      <c r="K208" s="75"/>
      <c r="L208" s="75"/>
      <c r="M208" s="75"/>
      <c r="O208" s="446" t="s">
        <v>654</v>
      </c>
      <c r="P208" s="441"/>
      <c r="Q208" s="441"/>
      <c r="R208" s="441"/>
      <c r="S208" s="441"/>
      <c r="T208" s="442"/>
      <c r="U208" s="449" t="s">
        <v>588</v>
      </c>
      <c r="V208" s="450"/>
      <c r="W208" s="450"/>
      <c r="X208" s="450"/>
      <c r="Y208" s="451"/>
      <c r="Z208" s="446" t="s">
        <v>562</v>
      </c>
      <c r="AA208" s="441"/>
      <c r="AB208" s="441"/>
      <c r="AC208" s="441"/>
      <c r="AD208" s="441"/>
      <c r="AE208" s="442"/>
      <c r="AQ208" s="481"/>
      <c r="AR208" s="481"/>
      <c r="AS208" s="481"/>
      <c r="AT208" s="481"/>
      <c r="AU208" s="481"/>
      <c r="AV208" s="481"/>
      <c r="AW208" s="481"/>
      <c r="AX208" s="481"/>
      <c r="AY208" s="481"/>
      <c r="AZ208" s="481"/>
      <c r="BA208" s="481"/>
      <c r="BB208" s="481"/>
      <c r="BC208" s="481"/>
      <c r="BD208" s="481"/>
      <c r="BE208" s="481"/>
      <c r="BF208" s="481"/>
      <c r="BG208" s="481"/>
      <c r="BH208" s="481"/>
      <c r="BI208" s="481"/>
      <c r="BJ208" s="481"/>
      <c r="BK208" s="481"/>
      <c r="BL208" s="481"/>
      <c r="BM208" s="481"/>
      <c r="BN208" s="481"/>
      <c r="BO208" s="481"/>
      <c r="BP208" s="481"/>
      <c r="BQ208" s="481"/>
      <c r="BR208" s="481"/>
      <c r="BS208" s="481"/>
      <c r="BT208" s="481"/>
      <c r="BU208" s="481"/>
      <c r="BV208" s="481"/>
      <c r="BW208" s="481"/>
      <c r="BX208" s="481"/>
      <c r="BY208" s="481"/>
      <c r="BZ208" s="481"/>
      <c r="CA208" s="481"/>
      <c r="CB208" s="481"/>
      <c r="CC208" s="481"/>
      <c r="CD208" s="481"/>
      <c r="CE208" s="481"/>
      <c r="CF208" s="481"/>
      <c r="CG208" s="481"/>
      <c r="CH208" s="481"/>
      <c r="CI208" s="481"/>
      <c r="CJ208" s="481"/>
      <c r="CK208" s="481"/>
      <c r="CL208" s="481"/>
      <c r="CM208" s="481"/>
    </row>
    <row r="209" spans="5:91" ht="12" hidden="1" customHeight="1" x14ac:dyDescent="0.15">
      <c r="I209" s="48"/>
      <c r="J209" s="48"/>
      <c r="K209" s="75"/>
      <c r="L209" s="75"/>
      <c r="M209" s="75"/>
      <c r="O209" s="447"/>
      <c r="P209" s="448"/>
      <c r="Q209" s="448"/>
      <c r="R209" s="448"/>
      <c r="S209" s="448"/>
      <c r="T209" s="433"/>
      <c r="U209" s="438" t="s">
        <v>238</v>
      </c>
      <c r="V209" s="437"/>
      <c r="W209" s="437"/>
      <c r="X209" s="437"/>
      <c r="Y209" s="439"/>
      <c r="Z209" s="447"/>
      <c r="AA209" s="448"/>
      <c r="AB209" s="448"/>
      <c r="AC209" s="448"/>
      <c r="AD209" s="448"/>
      <c r="AE209" s="433"/>
      <c r="AQ209" s="481"/>
      <c r="AR209" s="481"/>
      <c r="AS209" s="481"/>
      <c r="AT209" s="481"/>
      <c r="AU209" s="481"/>
      <c r="AV209" s="481"/>
      <c r="AW209" s="481"/>
      <c r="AX209" s="481"/>
      <c r="AY209" s="481"/>
      <c r="AZ209" s="481"/>
      <c r="BA209" s="481"/>
      <c r="BB209" s="481"/>
      <c r="BC209" s="481"/>
      <c r="BD209" s="481"/>
      <c r="BE209" s="481"/>
      <c r="BF209" s="481"/>
      <c r="BG209" s="481"/>
      <c r="BH209" s="481"/>
      <c r="BI209" s="481"/>
      <c r="BJ209" s="481"/>
      <c r="BK209" s="481"/>
      <c r="BL209" s="481"/>
      <c r="BM209" s="481"/>
      <c r="BN209" s="481"/>
      <c r="BO209" s="481"/>
      <c r="BP209" s="481"/>
      <c r="BQ209" s="481"/>
      <c r="BR209" s="481"/>
      <c r="BS209" s="481"/>
      <c r="BT209" s="481"/>
      <c r="BU209" s="481"/>
      <c r="BV209" s="481"/>
      <c r="BW209" s="481"/>
      <c r="BX209" s="481"/>
      <c r="BY209" s="481"/>
      <c r="BZ209" s="481"/>
      <c r="CA209" s="481"/>
      <c r="CB209" s="481"/>
      <c r="CC209" s="481"/>
      <c r="CD209" s="481"/>
      <c r="CE209" s="481"/>
      <c r="CF209" s="481"/>
      <c r="CG209" s="481"/>
      <c r="CH209" s="481"/>
      <c r="CI209" s="481"/>
      <c r="CJ209" s="481"/>
      <c r="CK209" s="481"/>
      <c r="CL209" s="481"/>
      <c r="CM209" s="481"/>
    </row>
    <row r="210" spans="5:91" ht="12" hidden="1" customHeight="1" x14ac:dyDescent="0.15">
      <c r="I210" s="48"/>
      <c r="J210" s="48"/>
      <c r="K210" s="75"/>
      <c r="L210" s="75"/>
      <c r="M210" s="75"/>
      <c r="O210" s="443"/>
      <c r="P210" s="444"/>
      <c r="Q210" s="444"/>
      <c r="R210" s="444"/>
      <c r="S210" s="444"/>
      <c r="T210" s="445"/>
      <c r="U210" s="438" t="s">
        <v>589</v>
      </c>
      <c r="V210" s="437"/>
      <c r="W210" s="437"/>
      <c r="X210" s="437"/>
      <c r="Y210" s="439"/>
      <c r="Z210" s="443"/>
      <c r="AA210" s="444"/>
      <c r="AB210" s="444"/>
      <c r="AC210" s="444"/>
      <c r="AD210" s="444"/>
      <c r="AE210" s="445"/>
      <c r="AQ210" s="481"/>
      <c r="AR210" s="481"/>
      <c r="AS210" s="481"/>
      <c r="AT210" s="481"/>
      <c r="AU210" s="481"/>
      <c r="AV210" s="481"/>
      <c r="AW210" s="481"/>
      <c r="AX210" s="481"/>
      <c r="AY210" s="481"/>
      <c r="AZ210" s="481"/>
      <c r="BA210" s="481"/>
      <c r="BB210" s="481"/>
      <c r="BC210" s="481"/>
      <c r="BD210" s="481"/>
      <c r="BE210" s="481"/>
      <c r="BF210" s="481"/>
      <c r="BG210" s="481"/>
      <c r="BH210" s="481"/>
      <c r="BI210" s="481"/>
      <c r="BJ210" s="481"/>
      <c r="BK210" s="481"/>
      <c r="BL210" s="481"/>
      <c r="BM210" s="481"/>
      <c r="BN210" s="481"/>
      <c r="BO210" s="481"/>
      <c r="BP210" s="481"/>
      <c r="BQ210" s="481"/>
      <c r="BR210" s="481"/>
      <c r="BS210" s="481"/>
      <c r="BT210" s="481"/>
      <c r="BU210" s="481"/>
      <c r="BV210" s="481"/>
      <c r="BW210" s="481"/>
      <c r="BX210" s="481"/>
      <c r="BY210" s="481"/>
      <c r="BZ210" s="481"/>
      <c r="CA210" s="481"/>
      <c r="CB210" s="481"/>
      <c r="CC210" s="481"/>
      <c r="CD210" s="481"/>
      <c r="CE210" s="481"/>
      <c r="CF210" s="481"/>
      <c r="CG210" s="481"/>
      <c r="CH210" s="481"/>
      <c r="CI210" s="481"/>
      <c r="CJ210" s="481"/>
      <c r="CK210" s="481"/>
      <c r="CL210" s="481"/>
      <c r="CM210" s="481"/>
    </row>
    <row r="211" spans="5:91" ht="12" hidden="1" customHeight="1" x14ac:dyDescent="0.15">
      <c r="I211" s="48"/>
      <c r="J211" s="48"/>
      <c r="K211" s="48"/>
      <c r="L211" s="48"/>
      <c r="M211" s="48"/>
      <c r="Q211" s="47" t="s">
        <v>557</v>
      </c>
      <c r="U211" s="437" t="s">
        <v>239</v>
      </c>
      <c r="V211" s="437"/>
      <c r="W211" s="437"/>
      <c r="X211" s="437"/>
      <c r="Y211" s="437"/>
      <c r="AB211" s="47" t="s">
        <v>557</v>
      </c>
      <c r="AQ211" s="481"/>
      <c r="AR211" s="481"/>
      <c r="AS211" s="481"/>
      <c r="AT211" s="481"/>
      <c r="AU211" s="481"/>
      <c r="AV211" s="481"/>
      <c r="AW211" s="481"/>
      <c r="AX211" s="481"/>
      <c r="AY211" s="481"/>
      <c r="AZ211" s="481"/>
      <c r="BA211" s="481"/>
      <c r="BB211" s="481"/>
      <c r="BC211" s="481"/>
      <c r="BD211" s="481"/>
      <c r="BE211" s="481"/>
      <c r="BF211" s="481"/>
      <c r="BG211" s="481"/>
      <c r="BH211" s="481"/>
      <c r="BI211" s="481"/>
      <c r="BJ211" s="481"/>
      <c r="BK211" s="481"/>
      <c r="BL211" s="481"/>
      <c r="BM211" s="481"/>
      <c r="BN211" s="481"/>
      <c r="BO211" s="481"/>
      <c r="BP211" s="481"/>
      <c r="BQ211" s="481"/>
      <c r="BR211" s="481"/>
      <c r="BS211" s="481"/>
      <c r="BT211" s="481"/>
      <c r="BU211" s="481"/>
      <c r="BV211" s="481"/>
      <c r="BW211" s="481"/>
      <c r="BX211" s="481"/>
      <c r="BY211" s="481"/>
      <c r="BZ211" s="481"/>
      <c r="CA211" s="481"/>
      <c r="CB211" s="481"/>
      <c r="CC211" s="481"/>
      <c r="CD211" s="481"/>
      <c r="CE211" s="481"/>
      <c r="CF211" s="481"/>
      <c r="CG211" s="481"/>
      <c r="CH211" s="481"/>
      <c r="CI211" s="481"/>
      <c r="CJ211" s="481"/>
      <c r="CK211" s="481"/>
      <c r="CL211" s="481"/>
      <c r="CM211" s="481"/>
    </row>
    <row r="212" spans="5:91" ht="12" hidden="1" customHeight="1" x14ac:dyDescent="0.15">
      <c r="I212" s="48"/>
      <c r="J212" s="48"/>
      <c r="K212" s="48"/>
      <c r="L212" s="48"/>
      <c r="M212" s="48"/>
      <c r="Q212" s="47" t="s">
        <v>555</v>
      </c>
      <c r="AB212" s="47" t="s">
        <v>555</v>
      </c>
      <c r="AQ212" s="481"/>
      <c r="AR212" s="481"/>
      <c r="AS212" s="481"/>
      <c r="AT212" s="481"/>
      <c r="AU212" s="481"/>
      <c r="AV212" s="481"/>
      <c r="AW212" s="481"/>
      <c r="AX212" s="481"/>
      <c r="AY212" s="481"/>
      <c r="AZ212" s="481"/>
      <c r="BA212" s="481"/>
      <c r="BB212" s="481"/>
      <c r="BC212" s="481"/>
      <c r="BD212" s="481"/>
      <c r="BE212" s="481"/>
      <c r="BF212" s="481"/>
      <c r="BG212" s="481"/>
      <c r="BH212" s="481"/>
      <c r="BI212" s="481"/>
      <c r="BJ212" s="481"/>
      <c r="BK212" s="481"/>
      <c r="BL212" s="481"/>
      <c r="BM212" s="481"/>
      <c r="BN212" s="481"/>
      <c r="BO212" s="481"/>
      <c r="BP212" s="481"/>
      <c r="BQ212" s="481"/>
      <c r="BR212" s="481"/>
      <c r="BS212" s="481"/>
      <c r="BT212" s="481"/>
      <c r="BU212" s="481"/>
      <c r="BV212" s="481"/>
      <c r="BW212" s="481"/>
      <c r="BX212" s="481"/>
      <c r="BY212" s="481"/>
      <c r="BZ212" s="481"/>
      <c r="CA212" s="481"/>
      <c r="CB212" s="481"/>
      <c r="CC212" s="481"/>
      <c r="CD212" s="481"/>
      <c r="CE212" s="481"/>
      <c r="CF212" s="481"/>
      <c r="CG212" s="481"/>
      <c r="CH212" s="481"/>
      <c r="CI212" s="481"/>
      <c r="CJ212" s="481"/>
      <c r="CK212" s="481"/>
      <c r="CL212" s="481"/>
      <c r="CM212" s="481"/>
    </row>
    <row r="213" spans="5:91" ht="12" hidden="1" customHeight="1" x14ac:dyDescent="0.15">
      <c r="I213" s="48"/>
      <c r="J213" s="48"/>
      <c r="K213" s="48"/>
      <c r="L213" s="48"/>
      <c r="M213" s="48"/>
      <c r="Q213" s="47" t="s">
        <v>167</v>
      </c>
      <c r="R213" s="47" t="s">
        <v>558</v>
      </c>
      <c r="S213" s="47" t="s">
        <v>558</v>
      </c>
      <c r="T213" s="446" t="s">
        <v>516</v>
      </c>
      <c r="U213" s="441"/>
      <c r="V213" s="441"/>
      <c r="W213" s="441"/>
      <c r="X213" s="441"/>
      <c r="Y213" s="442"/>
      <c r="Z213" s="47" t="s">
        <v>558</v>
      </c>
      <c r="AA213" s="47" t="s">
        <v>558</v>
      </c>
      <c r="AB213" s="47" t="s">
        <v>559</v>
      </c>
      <c r="AQ213" s="481"/>
      <c r="AR213" s="481"/>
      <c r="AS213" s="481"/>
      <c r="AT213" s="481"/>
      <c r="AU213" s="481"/>
      <c r="AV213" s="481"/>
      <c r="AW213" s="481"/>
      <c r="AX213" s="481"/>
      <c r="AY213" s="481"/>
      <c r="AZ213" s="481"/>
      <c r="BA213" s="481"/>
      <c r="BB213" s="481"/>
      <c r="BC213" s="481"/>
      <c r="BD213" s="481"/>
      <c r="BE213" s="481"/>
      <c r="BF213" s="481"/>
      <c r="BG213" s="481"/>
      <c r="BH213" s="481"/>
      <c r="BI213" s="481"/>
      <c r="BJ213" s="481"/>
      <c r="BK213" s="481"/>
      <c r="BL213" s="481"/>
      <c r="BM213" s="481"/>
      <c r="BN213" s="481"/>
      <c r="BO213" s="481"/>
      <c r="BP213" s="481"/>
      <c r="BQ213" s="481"/>
      <c r="BR213" s="481"/>
      <c r="BS213" s="481"/>
      <c r="BT213" s="481"/>
      <c r="BU213" s="481"/>
      <c r="BV213" s="481"/>
      <c r="BW213" s="481"/>
      <c r="BX213" s="481"/>
      <c r="BY213" s="481"/>
      <c r="BZ213" s="481"/>
      <c r="CA213" s="481"/>
      <c r="CB213" s="481"/>
      <c r="CC213" s="481"/>
      <c r="CD213" s="481"/>
      <c r="CE213" s="481"/>
      <c r="CF213" s="481"/>
      <c r="CG213" s="481"/>
      <c r="CH213" s="481"/>
      <c r="CI213" s="481"/>
      <c r="CJ213" s="481"/>
      <c r="CK213" s="481"/>
      <c r="CL213" s="481"/>
      <c r="CM213" s="481"/>
    </row>
    <row r="214" spans="5:91" ht="12" hidden="1" customHeight="1" x14ac:dyDescent="0.15">
      <c r="I214" s="48"/>
      <c r="J214" s="48"/>
      <c r="K214" s="48"/>
      <c r="L214" s="48"/>
      <c r="M214" s="48"/>
      <c r="P214" s="47" t="s">
        <v>242</v>
      </c>
      <c r="T214" s="443"/>
      <c r="U214" s="444"/>
      <c r="V214" s="444"/>
      <c r="W214" s="444"/>
      <c r="X214" s="444"/>
      <c r="Y214" s="445"/>
      <c r="AA214" s="47" t="s">
        <v>240</v>
      </c>
      <c r="AQ214" s="481"/>
      <c r="AR214" s="481"/>
      <c r="AS214" s="481"/>
      <c r="AT214" s="481"/>
      <c r="AU214" s="481"/>
      <c r="AV214" s="481"/>
      <c r="AW214" s="481"/>
      <c r="AX214" s="481"/>
      <c r="AY214" s="481"/>
      <c r="AZ214" s="481"/>
      <c r="BA214" s="481"/>
      <c r="BB214" s="481"/>
      <c r="BC214" s="481"/>
      <c r="BD214" s="481"/>
      <c r="BE214" s="481"/>
      <c r="BF214" s="481"/>
      <c r="BG214" s="481"/>
      <c r="BH214" s="481"/>
      <c r="BI214" s="481"/>
      <c r="BJ214" s="481"/>
      <c r="BK214" s="481"/>
      <c r="BL214" s="481"/>
      <c r="BM214" s="481"/>
      <c r="BN214" s="481"/>
      <c r="BO214" s="481"/>
      <c r="BP214" s="481"/>
      <c r="BQ214" s="481"/>
      <c r="BR214" s="481"/>
      <c r="BS214" s="481"/>
      <c r="BT214" s="481"/>
      <c r="BU214" s="481"/>
      <c r="BV214" s="481"/>
      <c r="BW214" s="481"/>
      <c r="BX214" s="481"/>
      <c r="BY214" s="481"/>
      <c r="BZ214" s="481"/>
      <c r="CA214" s="481"/>
      <c r="CB214" s="481"/>
      <c r="CC214" s="481"/>
      <c r="CD214" s="481"/>
      <c r="CE214" s="481"/>
      <c r="CF214" s="481"/>
      <c r="CG214" s="481"/>
      <c r="CH214" s="481"/>
      <c r="CI214" s="481"/>
      <c r="CJ214" s="481"/>
      <c r="CK214" s="481"/>
      <c r="CL214" s="481"/>
      <c r="CM214" s="481"/>
    </row>
    <row r="215" spans="5:91" ht="12" hidden="1" customHeight="1" x14ac:dyDescent="0.15">
      <c r="I215" s="48"/>
      <c r="J215" s="48"/>
      <c r="K215" s="48"/>
      <c r="L215" s="48"/>
      <c r="M215" s="48"/>
      <c r="AQ215" s="481"/>
      <c r="AR215" s="481"/>
      <c r="AS215" s="481"/>
      <c r="AT215" s="481"/>
      <c r="AU215" s="481"/>
      <c r="AV215" s="481"/>
      <c r="AW215" s="481"/>
      <c r="AX215" s="481"/>
      <c r="AY215" s="481"/>
      <c r="AZ215" s="481"/>
      <c r="BA215" s="481"/>
      <c r="BB215" s="481"/>
      <c r="BC215" s="481"/>
      <c r="BD215" s="481"/>
      <c r="BE215" s="481"/>
      <c r="BF215" s="481"/>
      <c r="BG215" s="481"/>
      <c r="BH215" s="481"/>
      <c r="BI215" s="481"/>
      <c r="BJ215" s="481"/>
      <c r="BK215" s="481"/>
      <c r="BL215" s="481"/>
      <c r="BM215" s="481"/>
      <c r="BN215" s="481"/>
      <c r="BO215" s="481"/>
      <c r="BP215" s="481"/>
      <c r="BQ215" s="481"/>
      <c r="BR215" s="481"/>
      <c r="BS215" s="481"/>
      <c r="BT215" s="481"/>
      <c r="BU215" s="481"/>
      <c r="BV215" s="481"/>
      <c r="BW215" s="481"/>
      <c r="BX215" s="481"/>
      <c r="BY215" s="481"/>
      <c r="BZ215" s="481"/>
      <c r="CA215" s="481"/>
      <c r="CB215" s="481"/>
      <c r="CC215" s="481"/>
      <c r="CD215" s="481"/>
      <c r="CE215" s="481"/>
      <c r="CF215" s="481"/>
      <c r="CG215" s="481"/>
      <c r="CH215" s="481"/>
      <c r="CI215" s="481"/>
      <c r="CJ215" s="481"/>
      <c r="CK215" s="481"/>
      <c r="CL215" s="481"/>
      <c r="CM215" s="481"/>
    </row>
    <row r="216" spans="5:91" ht="12" hidden="1" customHeight="1" x14ac:dyDescent="0.15">
      <c r="F216" s="47" t="s">
        <v>215</v>
      </c>
      <c r="I216" s="48"/>
      <c r="J216" s="48"/>
      <c r="K216" s="48"/>
      <c r="L216" s="48"/>
      <c r="M216" s="48"/>
      <c r="AQ216" s="481"/>
      <c r="AR216" s="481"/>
      <c r="AS216" s="481"/>
      <c r="AT216" s="481"/>
      <c r="AU216" s="481"/>
      <c r="AV216" s="481"/>
      <c r="AW216" s="481"/>
      <c r="AX216" s="481"/>
      <c r="AY216" s="481"/>
      <c r="AZ216" s="481"/>
      <c r="BA216" s="481"/>
      <c r="BB216" s="481"/>
      <c r="BC216" s="481"/>
      <c r="BD216" s="481"/>
      <c r="BE216" s="481"/>
      <c r="BF216" s="481"/>
      <c r="BG216" s="481"/>
      <c r="BH216" s="481"/>
      <c r="BI216" s="481"/>
      <c r="BJ216" s="481"/>
      <c r="BK216" s="481"/>
      <c r="BL216" s="481"/>
      <c r="BM216" s="481"/>
      <c r="BN216" s="481"/>
      <c r="BO216" s="481"/>
      <c r="BP216" s="481"/>
      <c r="BQ216" s="481"/>
      <c r="BR216" s="481"/>
      <c r="BS216" s="481"/>
      <c r="BT216" s="481"/>
      <c r="BU216" s="481"/>
      <c r="BV216" s="481"/>
      <c r="BW216" s="481"/>
      <c r="BX216" s="481"/>
      <c r="BY216" s="481"/>
      <c r="BZ216" s="481"/>
      <c r="CA216" s="481"/>
      <c r="CB216" s="481"/>
      <c r="CC216" s="481"/>
      <c r="CD216" s="481"/>
      <c r="CE216" s="481"/>
      <c r="CF216" s="481"/>
      <c r="CG216" s="481"/>
      <c r="CH216" s="481"/>
      <c r="CI216" s="481"/>
      <c r="CJ216" s="481"/>
      <c r="CK216" s="481"/>
      <c r="CL216" s="481"/>
      <c r="CM216" s="481"/>
    </row>
    <row r="217" spans="5:91" ht="12" hidden="1" customHeight="1" x14ac:dyDescent="0.15">
      <c r="I217" s="48"/>
      <c r="J217" s="48"/>
      <c r="K217" s="48"/>
      <c r="L217" s="48"/>
      <c r="M217" s="48"/>
      <c r="N217" s="47" t="s">
        <v>567</v>
      </c>
      <c r="T217" s="446" t="s">
        <v>516</v>
      </c>
      <c r="U217" s="441"/>
      <c r="V217" s="441"/>
      <c r="W217" s="441"/>
      <c r="X217" s="441"/>
      <c r="Y217" s="442"/>
      <c r="AA217" s="47" t="s">
        <v>241</v>
      </c>
      <c r="AQ217" s="481"/>
      <c r="AR217" s="481"/>
      <c r="AS217" s="481"/>
      <c r="AT217" s="481"/>
      <c r="AU217" s="481"/>
      <c r="AV217" s="481"/>
      <c r="AW217" s="481"/>
      <c r="AX217" s="481"/>
      <c r="AY217" s="481"/>
      <c r="AZ217" s="481"/>
      <c r="BA217" s="481"/>
      <c r="BB217" s="481"/>
      <c r="BC217" s="481"/>
      <c r="BD217" s="481"/>
      <c r="BE217" s="481"/>
      <c r="BF217" s="481"/>
      <c r="BG217" s="481"/>
      <c r="BH217" s="481"/>
      <c r="BI217" s="481"/>
      <c r="BJ217" s="481"/>
      <c r="BK217" s="481"/>
      <c r="BL217" s="481"/>
      <c r="BM217" s="481"/>
      <c r="BN217" s="481"/>
      <c r="BO217" s="481"/>
      <c r="BP217" s="481"/>
      <c r="BQ217" s="481"/>
      <c r="BR217" s="481"/>
      <c r="BS217" s="481"/>
      <c r="BT217" s="481"/>
      <c r="BU217" s="481"/>
      <c r="BV217" s="481"/>
      <c r="BW217" s="481"/>
      <c r="BX217" s="481"/>
      <c r="BY217" s="481"/>
      <c r="BZ217" s="481"/>
      <c r="CA217" s="481"/>
      <c r="CB217" s="481"/>
      <c r="CC217" s="481"/>
      <c r="CD217" s="481"/>
      <c r="CE217" s="481"/>
      <c r="CF217" s="481"/>
      <c r="CG217" s="481"/>
      <c r="CH217" s="481"/>
      <c r="CI217" s="481"/>
      <c r="CJ217" s="481"/>
      <c r="CK217" s="481"/>
      <c r="CL217" s="481"/>
      <c r="CM217" s="481"/>
    </row>
    <row r="218" spans="5:91" ht="12" hidden="1" customHeight="1" x14ac:dyDescent="0.15">
      <c r="I218" s="48"/>
      <c r="J218" s="48"/>
      <c r="K218" s="48"/>
      <c r="L218" s="48"/>
      <c r="M218" s="48"/>
      <c r="Q218" s="47" t="s">
        <v>569</v>
      </c>
      <c r="R218" s="47" t="s">
        <v>558</v>
      </c>
      <c r="S218" s="47" t="s">
        <v>558</v>
      </c>
      <c r="T218" s="447"/>
      <c r="U218" s="448"/>
      <c r="V218" s="448"/>
      <c r="W218" s="448"/>
      <c r="X218" s="448"/>
      <c r="Y218" s="433"/>
      <c r="Z218" s="47" t="s">
        <v>558</v>
      </c>
      <c r="AA218" s="47" t="s">
        <v>558</v>
      </c>
      <c r="AB218" s="47" t="s">
        <v>558</v>
      </c>
      <c r="AC218" s="47" t="s">
        <v>171</v>
      </c>
      <c r="AQ218" s="481"/>
      <c r="AR218" s="481"/>
      <c r="AS218" s="481"/>
      <c r="AT218" s="481"/>
      <c r="AU218" s="481"/>
      <c r="AV218" s="481"/>
      <c r="AW218" s="481"/>
      <c r="AX218" s="481"/>
      <c r="AY218" s="481"/>
      <c r="AZ218" s="481"/>
      <c r="BA218" s="481"/>
      <c r="BB218" s="481"/>
      <c r="BC218" s="481"/>
      <c r="BD218" s="481"/>
      <c r="BE218" s="481"/>
      <c r="BF218" s="481"/>
      <c r="BG218" s="481"/>
      <c r="BH218" s="481"/>
      <c r="BI218" s="481"/>
      <c r="BJ218" s="481"/>
      <c r="BK218" s="481"/>
      <c r="BL218" s="481"/>
      <c r="BM218" s="481"/>
      <c r="BN218" s="481"/>
      <c r="BO218" s="481"/>
      <c r="BP218" s="481"/>
      <c r="BQ218" s="481"/>
      <c r="BR218" s="481"/>
      <c r="BS218" s="481"/>
      <c r="BT218" s="481"/>
      <c r="BU218" s="481"/>
      <c r="BV218" s="481"/>
      <c r="BW218" s="481"/>
      <c r="BX218" s="481"/>
      <c r="BY218" s="481"/>
      <c r="BZ218" s="481"/>
      <c r="CA218" s="481"/>
      <c r="CB218" s="481"/>
      <c r="CC218" s="481"/>
      <c r="CD218" s="481"/>
      <c r="CE218" s="481"/>
      <c r="CF218" s="481"/>
      <c r="CG218" s="481"/>
      <c r="CH218" s="481"/>
      <c r="CI218" s="481"/>
      <c r="CJ218" s="481"/>
      <c r="CK218" s="481"/>
      <c r="CL218" s="481"/>
      <c r="CM218" s="481"/>
    </row>
    <row r="219" spans="5:91" ht="12" hidden="1" customHeight="1" x14ac:dyDescent="0.15">
      <c r="I219" s="48"/>
      <c r="J219" s="48"/>
      <c r="K219" s="48"/>
      <c r="L219" s="48"/>
      <c r="M219" s="48"/>
      <c r="Q219" s="47" t="s">
        <v>555</v>
      </c>
      <c r="T219" s="443"/>
      <c r="U219" s="444"/>
      <c r="V219" s="444"/>
      <c r="W219" s="444"/>
      <c r="X219" s="444"/>
      <c r="Y219" s="445"/>
      <c r="AC219" s="47" t="s">
        <v>555</v>
      </c>
      <c r="AQ219" s="481"/>
      <c r="AR219" s="481"/>
      <c r="AS219" s="481"/>
      <c r="AT219" s="481"/>
      <c r="AU219" s="481"/>
      <c r="AV219" s="481"/>
      <c r="AW219" s="481"/>
      <c r="AX219" s="481"/>
      <c r="AY219" s="481"/>
      <c r="AZ219" s="481"/>
      <c r="BA219" s="481"/>
      <c r="BB219" s="481"/>
      <c r="BC219" s="481"/>
      <c r="BD219" s="481"/>
      <c r="BE219" s="481"/>
      <c r="BF219" s="481"/>
      <c r="BG219" s="481"/>
      <c r="BH219" s="481"/>
      <c r="BI219" s="481"/>
      <c r="BJ219" s="481"/>
      <c r="BK219" s="481"/>
      <c r="BL219" s="481"/>
      <c r="BM219" s="481"/>
      <c r="BN219" s="481"/>
      <c r="BO219" s="481"/>
      <c r="BP219" s="481"/>
      <c r="BQ219" s="481"/>
      <c r="BR219" s="481"/>
      <c r="BS219" s="481"/>
      <c r="BT219" s="481"/>
      <c r="BU219" s="481"/>
      <c r="BV219" s="481"/>
      <c r="BW219" s="481"/>
      <c r="BX219" s="481"/>
      <c r="BY219" s="481"/>
      <c r="BZ219" s="481"/>
      <c r="CA219" s="481"/>
      <c r="CB219" s="481"/>
      <c r="CC219" s="481"/>
      <c r="CD219" s="481"/>
      <c r="CE219" s="481"/>
      <c r="CF219" s="481"/>
      <c r="CG219" s="481"/>
      <c r="CH219" s="481"/>
      <c r="CI219" s="481"/>
      <c r="CJ219" s="481"/>
      <c r="CK219" s="481"/>
      <c r="CL219" s="481"/>
      <c r="CM219" s="481"/>
    </row>
    <row r="220" spans="5:91" ht="12" hidden="1" customHeight="1" x14ac:dyDescent="0.15">
      <c r="I220" s="48"/>
      <c r="J220" s="48"/>
      <c r="K220" s="48"/>
      <c r="L220" s="48"/>
      <c r="M220" s="48"/>
      <c r="Q220" s="47" t="s">
        <v>555</v>
      </c>
      <c r="AC220" s="47" t="s">
        <v>555</v>
      </c>
      <c r="AQ220" s="481"/>
      <c r="AR220" s="481"/>
      <c r="AS220" s="481"/>
      <c r="AT220" s="481"/>
      <c r="AU220" s="481"/>
      <c r="AV220" s="481"/>
      <c r="AW220" s="481"/>
      <c r="AX220" s="481"/>
      <c r="AY220" s="481"/>
      <c r="AZ220" s="481"/>
      <c r="BA220" s="481"/>
      <c r="BB220" s="481"/>
      <c r="BC220" s="481"/>
      <c r="BD220" s="481"/>
      <c r="BE220" s="481"/>
      <c r="BF220" s="481"/>
      <c r="BG220" s="481"/>
      <c r="BH220" s="481"/>
      <c r="BI220" s="481"/>
      <c r="BJ220" s="481"/>
      <c r="BK220" s="481"/>
      <c r="BL220" s="481"/>
      <c r="BM220" s="481"/>
      <c r="BN220" s="481"/>
      <c r="BO220" s="481"/>
      <c r="BP220" s="481"/>
      <c r="BQ220" s="481"/>
      <c r="BR220" s="481"/>
      <c r="BS220" s="481"/>
      <c r="BT220" s="481"/>
      <c r="BU220" s="481"/>
      <c r="BV220" s="481"/>
      <c r="BW220" s="481"/>
      <c r="BX220" s="481"/>
      <c r="BY220" s="481"/>
      <c r="BZ220" s="481"/>
      <c r="CA220" s="481"/>
      <c r="CB220" s="481"/>
      <c r="CC220" s="481"/>
      <c r="CD220" s="481"/>
      <c r="CE220" s="481"/>
      <c r="CF220" s="481"/>
      <c r="CG220" s="481"/>
      <c r="CH220" s="481"/>
      <c r="CI220" s="481"/>
      <c r="CJ220" s="481"/>
      <c r="CK220" s="481"/>
      <c r="CL220" s="481"/>
      <c r="CM220" s="481"/>
    </row>
    <row r="221" spans="5:91" ht="12" hidden="1" customHeight="1" x14ac:dyDescent="0.15">
      <c r="I221" s="48"/>
      <c r="J221" s="48"/>
      <c r="K221" s="48"/>
      <c r="L221" s="48"/>
      <c r="M221" s="48"/>
      <c r="Q221" s="47" t="s">
        <v>556</v>
      </c>
      <c r="U221" s="437" t="s">
        <v>563</v>
      </c>
      <c r="V221" s="437"/>
      <c r="W221" s="437"/>
      <c r="X221" s="437"/>
      <c r="Y221" s="437"/>
      <c r="AC221" s="47" t="s">
        <v>556</v>
      </c>
      <c r="AQ221" s="481"/>
      <c r="AR221" s="481"/>
      <c r="AS221" s="481"/>
      <c r="AT221" s="481"/>
      <c r="AU221" s="481"/>
      <c r="AV221" s="481"/>
      <c r="AW221" s="481"/>
      <c r="AX221" s="481"/>
      <c r="AY221" s="481"/>
      <c r="AZ221" s="481"/>
      <c r="BA221" s="481"/>
      <c r="BB221" s="481"/>
      <c r="BC221" s="481"/>
      <c r="BD221" s="481"/>
      <c r="BE221" s="481"/>
      <c r="BF221" s="481"/>
      <c r="BG221" s="481"/>
      <c r="BH221" s="481"/>
      <c r="BI221" s="481"/>
      <c r="BJ221" s="481"/>
      <c r="BK221" s="481"/>
      <c r="BL221" s="481"/>
      <c r="BM221" s="481"/>
      <c r="BN221" s="481"/>
      <c r="BO221" s="481"/>
      <c r="BP221" s="481"/>
      <c r="BQ221" s="481"/>
      <c r="BR221" s="481"/>
      <c r="BS221" s="481"/>
      <c r="BT221" s="481"/>
      <c r="BU221" s="481"/>
      <c r="BV221" s="481"/>
      <c r="BW221" s="481"/>
      <c r="BX221" s="481"/>
      <c r="BY221" s="481"/>
      <c r="BZ221" s="481"/>
      <c r="CA221" s="481"/>
      <c r="CB221" s="481"/>
      <c r="CC221" s="481"/>
      <c r="CD221" s="481"/>
      <c r="CE221" s="481"/>
      <c r="CF221" s="481"/>
      <c r="CG221" s="481"/>
      <c r="CH221" s="481"/>
      <c r="CI221" s="481"/>
      <c r="CJ221" s="481"/>
      <c r="CK221" s="481"/>
      <c r="CL221" s="481"/>
      <c r="CM221" s="481"/>
    </row>
    <row r="222" spans="5:91" ht="12" hidden="1" customHeight="1" x14ac:dyDescent="0.15">
      <c r="I222" s="48"/>
      <c r="J222" s="48"/>
      <c r="K222" s="75"/>
      <c r="L222" s="75"/>
      <c r="M222" s="75"/>
      <c r="O222" s="446" t="s">
        <v>654</v>
      </c>
      <c r="P222" s="441"/>
      <c r="Q222" s="441"/>
      <c r="R222" s="441"/>
      <c r="S222" s="441"/>
      <c r="T222" s="442"/>
      <c r="U222" s="449" t="s">
        <v>588</v>
      </c>
      <c r="V222" s="450"/>
      <c r="W222" s="450"/>
      <c r="X222" s="450"/>
      <c r="Y222" s="451"/>
      <c r="Z222" s="446" t="s">
        <v>562</v>
      </c>
      <c r="AA222" s="441"/>
      <c r="AB222" s="441"/>
      <c r="AC222" s="441"/>
      <c r="AD222" s="441"/>
      <c r="AE222" s="442"/>
      <c r="AQ222" s="481"/>
      <c r="AR222" s="481"/>
      <c r="AS222" s="481"/>
      <c r="AT222" s="481"/>
      <c r="AU222" s="481"/>
      <c r="AV222" s="481"/>
      <c r="AW222" s="481"/>
      <c r="AX222" s="481"/>
      <c r="AY222" s="481"/>
      <c r="AZ222" s="481"/>
      <c r="BA222" s="481"/>
      <c r="BB222" s="481"/>
      <c r="BC222" s="481"/>
      <c r="BD222" s="481"/>
      <c r="BE222" s="481"/>
      <c r="BF222" s="481"/>
      <c r="BG222" s="481"/>
      <c r="BH222" s="481"/>
      <c r="BI222" s="481"/>
      <c r="BJ222" s="481"/>
      <c r="BK222" s="481"/>
      <c r="BL222" s="481"/>
      <c r="BM222" s="481"/>
      <c r="BN222" s="481"/>
      <c r="BO222" s="481"/>
      <c r="BP222" s="481"/>
      <c r="BQ222" s="481"/>
      <c r="BR222" s="481"/>
      <c r="BS222" s="481"/>
      <c r="BT222" s="481"/>
      <c r="BU222" s="481"/>
      <c r="BV222" s="481"/>
      <c r="BW222" s="481"/>
      <c r="BX222" s="481"/>
      <c r="BY222" s="481"/>
      <c r="BZ222" s="481"/>
      <c r="CA222" s="481"/>
      <c r="CB222" s="481"/>
      <c r="CC222" s="481"/>
      <c r="CD222" s="481"/>
      <c r="CE222" s="481"/>
      <c r="CF222" s="481"/>
      <c r="CG222" s="481"/>
      <c r="CH222" s="481"/>
      <c r="CI222" s="481"/>
      <c r="CJ222" s="481"/>
      <c r="CK222" s="481"/>
      <c r="CL222" s="481"/>
      <c r="CM222" s="481"/>
    </row>
    <row r="223" spans="5:91" ht="12" hidden="1" customHeight="1" x14ac:dyDescent="0.15">
      <c r="I223" s="48"/>
      <c r="J223" s="48"/>
      <c r="K223" s="75"/>
      <c r="L223" s="75"/>
      <c r="M223" s="75"/>
      <c r="O223" s="447"/>
      <c r="P223" s="448"/>
      <c r="Q223" s="448"/>
      <c r="R223" s="448"/>
      <c r="S223" s="448"/>
      <c r="T223" s="433"/>
      <c r="U223" s="438" t="s">
        <v>589</v>
      </c>
      <c r="V223" s="437"/>
      <c r="W223" s="437"/>
      <c r="X223" s="437"/>
      <c r="Y223" s="439"/>
      <c r="Z223" s="447"/>
      <c r="AA223" s="448"/>
      <c r="AB223" s="448"/>
      <c r="AC223" s="448"/>
      <c r="AD223" s="448"/>
      <c r="AE223" s="433"/>
      <c r="AQ223" s="481"/>
      <c r="AR223" s="481"/>
      <c r="AS223" s="481"/>
      <c r="AT223" s="481"/>
      <c r="AU223" s="481"/>
      <c r="AV223" s="481"/>
      <c r="AW223" s="481"/>
      <c r="AX223" s="481"/>
      <c r="AY223" s="481"/>
      <c r="AZ223" s="481"/>
      <c r="BA223" s="481"/>
      <c r="BB223" s="481"/>
      <c r="BC223" s="481"/>
      <c r="BD223" s="481"/>
      <c r="BE223" s="481"/>
      <c r="BF223" s="481"/>
      <c r="BG223" s="481"/>
      <c r="BH223" s="481"/>
      <c r="BI223" s="481"/>
      <c r="BJ223" s="481"/>
      <c r="BK223" s="481"/>
      <c r="BL223" s="481"/>
      <c r="BM223" s="481"/>
      <c r="BN223" s="481"/>
      <c r="BO223" s="481"/>
      <c r="BP223" s="481"/>
      <c r="BQ223" s="481"/>
      <c r="BR223" s="481"/>
      <c r="BS223" s="481"/>
      <c r="BT223" s="481"/>
      <c r="BU223" s="481"/>
      <c r="BV223" s="481"/>
      <c r="BW223" s="481"/>
      <c r="BX223" s="481"/>
      <c r="BY223" s="481"/>
      <c r="BZ223" s="481"/>
      <c r="CA223" s="481"/>
      <c r="CB223" s="481"/>
      <c r="CC223" s="481"/>
      <c r="CD223" s="481"/>
      <c r="CE223" s="481"/>
      <c r="CF223" s="481"/>
      <c r="CG223" s="481"/>
      <c r="CH223" s="481"/>
      <c r="CI223" s="481"/>
      <c r="CJ223" s="481"/>
      <c r="CK223" s="481"/>
      <c r="CL223" s="481"/>
      <c r="CM223" s="481"/>
    </row>
    <row r="224" spans="5:91" ht="12" hidden="1" customHeight="1" x14ac:dyDescent="0.15">
      <c r="E224" s="47" t="s">
        <v>529</v>
      </c>
      <c r="I224" s="48"/>
      <c r="J224" s="48"/>
      <c r="K224" s="75"/>
      <c r="L224" s="75"/>
      <c r="M224" s="75"/>
      <c r="O224" s="443"/>
      <c r="P224" s="444"/>
      <c r="Q224" s="444"/>
      <c r="R224" s="444"/>
      <c r="S224" s="444"/>
      <c r="T224" s="445"/>
      <c r="U224" s="438" t="s">
        <v>223</v>
      </c>
      <c r="V224" s="437"/>
      <c r="W224" s="437"/>
      <c r="X224" s="437"/>
      <c r="Y224" s="439"/>
      <c r="Z224" s="443"/>
      <c r="AA224" s="444"/>
      <c r="AB224" s="444"/>
      <c r="AC224" s="444"/>
      <c r="AD224" s="444"/>
      <c r="AE224" s="445"/>
      <c r="AQ224" s="481"/>
      <c r="AR224" s="481"/>
      <c r="AS224" s="481"/>
      <c r="AT224" s="481"/>
      <c r="AU224" s="481"/>
      <c r="AV224" s="481"/>
      <c r="AW224" s="481"/>
      <c r="AX224" s="481"/>
      <c r="AY224" s="481"/>
      <c r="AZ224" s="481"/>
      <c r="BA224" s="481"/>
      <c r="BB224" s="481"/>
      <c r="BC224" s="481"/>
      <c r="BD224" s="481"/>
      <c r="BE224" s="481"/>
      <c r="BF224" s="481"/>
      <c r="BG224" s="481"/>
      <c r="BH224" s="481"/>
      <c r="BI224" s="481"/>
      <c r="BJ224" s="481"/>
      <c r="BK224" s="481"/>
      <c r="BL224" s="481"/>
      <c r="BM224" s="481"/>
      <c r="BN224" s="481"/>
      <c r="BO224" s="481"/>
      <c r="BP224" s="481"/>
      <c r="BQ224" s="481"/>
      <c r="BR224" s="481"/>
      <c r="BS224" s="481"/>
      <c r="BT224" s="481"/>
      <c r="BU224" s="481"/>
      <c r="BV224" s="481"/>
      <c r="BW224" s="481"/>
      <c r="BX224" s="481"/>
      <c r="BY224" s="481"/>
      <c r="BZ224" s="481"/>
      <c r="CA224" s="481"/>
      <c r="CB224" s="481"/>
      <c r="CC224" s="481"/>
      <c r="CD224" s="481"/>
      <c r="CE224" s="481"/>
      <c r="CF224" s="481"/>
      <c r="CG224" s="481"/>
      <c r="CH224" s="481"/>
      <c r="CI224" s="481"/>
      <c r="CJ224" s="481"/>
      <c r="CK224" s="481"/>
      <c r="CL224" s="481"/>
      <c r="CM224" s="481"/>
    </row>
    <row r="225" spans="5:91" ht="12" hidden="1" customHeight="1" x14ac:dyDescent="0.15">
      <c r="I225" s="48"/>
      <c r="J225" s="48"/>
      <c r="K225" s="48"/>
      <c r="L225" s="48"/>
      <c r="M225" s="48"/>
      <c r="Q225" s="47" t="s">
        <v>557</v>
      </c>
      <c r="U225" s="47" t="s">
        <v>564</v>
      </c>
      <c r="AC225" s="47" t="s">
        <v>557</v>
      </c>
      <c r="AQ225" s="481"/>
      <c r="AR225" s="481"/>
      <c r="AS225" s="481"/>
      <c r="AT225" s="481"/>
      <c r="AU225" s="481"/>
      <c r="AV225" s="481"/>
      <c r="AW225" s="481"/>
      <c r="AX225" s="481"/>
      <c r="AY225" s="481"/>
      <c r="AZ225" s="481"/>
      <c r="BA225" s="481"/>
      <c r="BB225" s="481"/>
      <c r="BC225" s="481"/>
      <c r="BD225" s="481"/>
      <c r="BE225" s="481"/>
      <c r="BF225" s="481"/>
      <c r="BG225" s="481"/>
      <c r="BH225" s="481"/>
      <c r="BI225" s="481"/>
      <c r="BJ225" s="481"/>
      <c r="BK225" s="481"/>
      <c r="BL225" s="481"/>
      <c r="BM225" s="481"/>
      <c r="BN225" s="481"/>
      <c r="BO225" s="481"/>
      <c r="BP225" s="481"/>
      <c r="BQ225" s="481"/>
      <c r="BR225" s="481"/>
      <c r="BS225" s="481"/>
      <c r="BT225" s="481"/>
      <c r="BU225" s="481"/>
      <c r="BV225" s="481"/>
      <c r="BW225" s="481"/>
      <c r="BX225" s="481"/>
      <c r="BY225" s="481"/>
      <c r="BZ225" s="481"/>
      <c r="CA225" s="481"/>
      <c r="CB225" s="481"/>
      <c r="CC225" s="481"/>
      <c r="CD225" s="481"/>
      <c r="CE225" s="481"/>
      <c r="CF225" s="481"/>
      <c r="CG225" s="481"/>
      <c r="CH225" s="481"/>
      <c r="CI225" s="481"/>
      <c r="CJ225" s="481"/>
      <c r="CK225" s="481"/>
      <c r="CL225" s="481"/>
      <c r="CM225" s="481"/>
    </row>
    <row r="226" spans="5:91" ht="12" hidden="1" customHeight="1" x14ac:dyDescent="0.15">
      <c r="I226" s="48"/>
      <c r="J226" s="48"/>
      <c r="K226" s="48"/>
      <c r="L226" s="48"/>
      <c r="M226" s="48"/>
      <c r="Q226" s="47" t="s">
        <v>555</v>
      </c>
      <c r="T226" s="446" t="s">
        <v>570</v>
      </c>
      <c r="U226" s="441"/>
      <c r="V226" s="441"/>
      <c r="W226" s="441"/>
      <c r="X226" s="441"/>
      <c r="Y226" s="442"/>
      <c r="AC226" s="47" t="s">
        <v>555</v>
      </c>
      <c r="AQ226" s="481"/>
      <c r="AR226" s="481"/>
      <c r="AS226" s="481"/>
      <c r="AT226" s="481"/>
      <c r="AU226" s="481"/>
      <c r="AV226" s="481"/>
      <c r="AW226" s="481"/>
      <c r="AX226" s="481"/>
      <c r="AY226" s="481"/>
      <c r="AZ226" s="481"/>
      <c r="BA226" s="481"/>
      <c r="BB226" s="481"/>
      <c r="BC226" s="481"/>
      <c r="BD226" s="481"/>
      <c r="BE226" s="481"/>
      <c r="BF226" s="481"/>
      <c r="BG226" s="481"/>
      <c r="BH226" s="481"/>
      <c r="BI226" s="481"/>
      <c r="BJ226" s="481"/>
      <c r="BK226" s="481"/>
      <c r="BL226" s="481"/>
      <c r="BM226" s="481"/>
      <c r="BN226" s="481"/>
      <c r="BO226" s="481"/>
      <c r="BP226" s="481"/>
      <c r="BQ226" s="481"/>
      <c r="BR226" s="481"/>
      <c r="BS226" s="481"/>
      <c r="BT226" s="481"/>
      <c r="BU226" s="481"/>
      <c r="BV226" s="481"/>
      <c r="BW226" s="481"/>
      <c r="BX226" s="481"/>
      <c r="BY226" s="481"/>
      <c r="BZ226" s="481"/>
      <c r="CA226" s="481"/>
      <c r="CB226" s="481"/>
      <c r="CC226" s="481"/>
      <c r="CD226" s="481"/>
      <c r="CE226" s="481"/>
      <c r="CF226" s="481"/>
      <c r="CG226" s="481"/>
      <c r="CH226" s="481"/>
      <c r="CI226" s="481"/>
      <c r="CJ226" s="481"/>
      <c r="CK226" s="481"/>
      <c r="CL226" s="481"/>
      <c r="CM226" s="481"/>
    </row>
    <row r="227" spans="5:91" ht="12" hidden="1" customHeight="1" x14ac:dyDescent="0.15">
      <c r="I227" s="48"/>
      <c r="J227" s="48"/>
      <c r="K227" s="48"/>
      <c r="L227" s="48"/>
      <c r="M227" s="48"/>
      <c r="Q227" s="47" t="s">
        <v>167</v>
      </c>
      <c r="R227" s="47" t="s">
        <v>558</v>
      </c>
      <c r="S227" s="47" t="s">
        <v>558</v>
      </c>
      <c r="T227" s="447"/>
      <c r="U227" s="448"/>
      <c r="V227" s="448"/>
      <c r="W227" s="448"/>
      <c r="X227" s="448"/>
      <c r="Y227" s="433"/>
      <c r="Z227" s="47" t="s">
        <v>558</v>
      </c>
      <c r="AA227" s="47" t="s">
        <v>558</v>
      </c>
      <c r="AB227" s="47" t="s">
        <v>558</v>
      </c>
      <c r="AC227" s="47" t="s">
        <v>559</v>
      </c>
      <c r="AQ227" s="481"/>
      <c r="AR227" s="481"/>
      <c r="AS227" s="481"/>
      <c r="AT227" s="481"/>
      <c r="AU227" s="481"/>
      <c r="AV227" s="481"/>
      <c r="AW227" s="481"/>
      <c r="AX227" s="481"/>
      <c r="AY227" s="481"/>
      <c r="AZ227" s="481"/>
      <c r="BA227" s="481"/>
      <c r="BB227" s="481"/>
      <c r="BC227" s="481"/>
      <c r="BD227" s="481"/>
      <c r="BE227" s="481"/>
      <c r="BF227" s="481"/>
      <c r="BG227" s="481"/>
      <c r="BH227" s="481"/>
      <c r="BI227" s="481"/>
      <c r="BJ227" s="481"/>
      <c r="BK227" s="481"/>
      <c r="BL227" s="481"/>
      <c r="BM227" s="481"/>
      <c r="BN227" s="481"/>
      <c r="BO227" s="481"/>
      <c r="BP227" s="481"/>
      <c r="BQ227" s="481"/>
      <c r="BR227" s="481"/>
      <c r="BS227" s="481"/>
      <c r="BT227" s="481"/>
      <c r="BU227" s="481"/>
      <c r="BV227" s="481"/>
      <c r="BW227" s="481"/>
      <c r="BX227" s="481"/>
      <c r="BY227" s="481"/>
      <c r="BZ227" s="481"/>
      <c r="CA227" s="481"/>
      <c r="CB227" s="481"/>
      <c r="CC227" s="481"/>
      <c r="CD227" s="481"/>
      <c r="CE227" s="481"/>
      <c r="CF227" s="481"/>
      <c r="CG227" s="481"/>
      <c r="CH227" s="481"/>
      <c r="CI227" s="481"/>
      <c r="CJ227" s="481"/>
      <c r="CK227" s="481"/>
      <c r="CL227" s="481"/>
      <c r="CM227" s="481"/>
    </row>
    <row r="228" spans="5:91" ht="12" hidden="1" customHeight="1" x14ac:dyDescent="0.15">
      <c r="I228" s="48"/>
      <c r="J228" s="48"/>
      <c r="K228" s="48"/>
      <c r="L228" s="48"/>
      <c r="M228" s="48"/>
      <c r="N228" s="47" t="s">
        <v>565</v>
      </c>
      <c r="T228" s="443"/>
      <c r="U228" s="444"/>
      <c r="V228" s="444"/>
      <c r="W228" s="444"/>
      <c r="X228" s="444"/>
      <c r="Y228" s="445"/>
      <c r="AA228" s="47" t="s">
        <v>568</v>
      </c>
      <c r="AQ228" s="481"/>
      <c r="AR228" s="481"/>
      <c r="AS228" s="481"/>
      <c r="AT228" s="481"/>
      <c r="AU228" s="481"/>
      <c r="AV228" s="481"/>
      <c r="AW228" s="481"/>
      <c r="AX228" s="481"/>
      <c r="AY228" s="481"/>
      <c r="AZ228" s="481"/>
      <c r="BA228" s="481"/>
      <c r="BB228" s="481"/>
      <c r="BC228" s="481"/>
      <c r="BD228" s="481"/>
      <c r="BE228" s="481"/>
      <c r="BF228" s="481"/>
      <c r="BG228" s="481"/>
      <c r="BH228" s="481"/>
      <c r="BI228" s="481"/>
      <c r="BJ228" s="481"/>
      <c r="BK228" s="481"/>
      <c r="BL228" s="481"/>
      <c r="BM228" s="481"/>
      <c r="BN228" s="481"/>
      <c r="BO228" s="481"/>
      <c r="BP228" s="481"/>
      <c r="BQ228" s="481"/>
      <c r="BR228" s="481"/>
      <c r="BS228" s="481"/>
      <c r="BT228" s="481"/>
      <c r="BU228" s="481"/>
      <c r="BV228" s="481"/>
      <c r="BW228" s="481"/>
      <c r="BX228" s="481"/>
      <c r="BY228" s="481"/>
      <c r="BZ228" s="481"/>
      <c r="CA228" s="481"/>
      <c r="CB228" s="481"/>
      <c r="CC228" s="481"/>
      <c r="CD228" s="481"/>
      <c r="CE228" s="481"/>
      <c r="CF228" s="481"/>
      <c r="CG228" s="481"/>
      <c r="CH228" s="481"/>
      <c r="CI228" s="481"/>
      <c r="CJ228" s="481"/>
      <c r="CK228" s="481"/>
      <c r="CL228" s="481"/>
      <c r="CM228" s="481"/>
    </row>
    <row r="229" spans="5:91" ht="12" hidden="1" customHeight="1" x14ac:dyDescent="0.15">
      <c r="I229" s="48"/>
      <c r="J229" s="48"/>
      <c r="K229" s="48"/>
      <c r="L229" s="48"/>
      <c r="M229" s="48"/>
      <c r="N229" s="47" t="s">
        <v>566</v>
      </c>
      <c r="AQ229" s="481"/>
      <c r="AR229" s="481"/>
      <c r="AS229" s="481"/>
      <c r="AT229" s="481"/>
      <c r="AU229" s="481"/>
      <c r="AV229" s="481"/>
      <c r="AW229" s="481"/>
      <c r="AX229" s="481"/>
      <c r="AY229" s="481"/>
      <c r="AZ229" s="481"/>
      <c r="BA229" s="481"/>
      <c r="BB229" s="481"/>
      <c r="BC229" s="481"/>
      <c r="BD229" s="481"/>
      <c r="BE229" s="481"/>
      <c r="BF229" s="481"/>
      <c r="BG229" s="481"/>
      <c r="BH229" s="481"/>
      <c r="BI229" s="481"/>
      <c r="BJ229" s="481"/>
      <c r="BK229" s="481"/>
      <c r="BL229" s="481"/>
      <c r="BM229" s="481"/>
      <c r="BN229" s="481"/>
      <c r="BO229" s="481"/>
      <c r="BP229" s="481"/>
      <c r="BQ229" s="481"/>
      <c r="BR229" s="481"/>
      <c r="BS229" s="481"/>
      <c r="BT229" s="481"/>
      <c r="BU229" s="481"/>
      <c r="BV229" s="481"/>
      <c r="BW229" s="481"/>
      <c r="BX229" s="481"/>
      <c r="BY229" s="481"/>
      <c r="BZ229" s="481"/>
      <c r="CA229" s="481"/>
      <c r="CB229" s="481"/>
      <c r="CC229" s="481"/>
      <c r="CD229" s="481"/>
      <c r="CE229" s="481"/>
      <c r="CF229" s="481"/>
      <c r="CG229" s="481"/>
      <c r="CH229" s="481"/>
      <c r="CI229" s="481"/>
      <c r="CJ229" s="481"/>
      <c r="CK229" s="481"/>
      <c r="CL229" s="481"/>
      <c r="CM229" s="481"/>
    </row>
    <row r="230" spans="5:91" ht="12" hidden="1" customHeight="1" x14ac:dyDescent="0.15">
      <c r="I230" s="48"/>
      <c r="J230" s="48"/>
      <c r="K230" s="48"/>
      <c r="L230" s="48"/>
      <c r="M230" s="48"/>
      <c r="AQ230" s="481"/>
      <c r="AR230" s="481"/>
      <c r="AS230" s="481"/>
      <c r="AT230" s="481"/>
      <c r="AU230" s="481"/>
      <c r="AV230" s="481"/>
      <c r="AW230" s="481"/>
      <c r="AX230" s="481"/>
      <c r="AY230" s="481"/>
      <c r="AZ230" s="481"/>
      <c r="BA230" s="481"/>
      <c r="BB230" s="481"/>
      <c r="BC230" s="481"/>
      <c r="BD230" s="481"/>
      <c r="BE230" s="481"/>
      <c r="BF230" s="481"/>
      <c r="BG230" s="481"/>
      <c r="BH230" s="481"/>
      <c r="BI230" s="481"/>
      <c r="BJ230" s="481"/>
      <c r="BK230" s="481"/>
      <c r="BL230" s="481"/>
      <c r="BM230" s="481"/>
      <c r="BN230" s="481"/>
      <c r="BO230" s="481"/>
      <c r="BP230" s="481"/>
      <c r="BQ230" s="481"/>
      <c r="BR230" s="481"/>
      <c r="BS230" s="481"/>
      <c r="BT230" s="481"/>
      <c r="BU230" s="481"/>
      <c r="BV230" s="481"/>
      <c r="BW230" s="481"/>
      <c r="BX230" s="481"/>
      <c r="BY230" s="481"/>
      <c r="BZ230" s="481"/>
      <c r="CA230" s="481"/>
      <c r="CB230" s="481"/>
      <c r="CC230" s="481"/>
      <c r="CD230" s="481"/>
      <c r="CE230" s="481"/>
      <c r="CF230" s="481"/>
      <c r="CG230" s="481"/>
      <c r="CH230" s="481"/>
      <c r="CI230" s="481"/>
      <c r="CJ230" s="481"/>
      <c r="CK230" s="481"/>
      <c r="CL230" s="481"/>
      <c r="CM230" s="481"/>
    </row>
    <row r="231" spans="5:91" ht="12" hidden="1" customHeight="1" x14ac:dyDescent="0.15">
      <c r="E231" s="47" t="s">
        <v>571</v>
      </c>
      <c r="I231" s="48"/>
      <c r="J231" s="48"/>
      <c r="K231" s="48"/>
      <c r="L231" s="48"/>
      <c r="M231" s="48"/>
      <c r="U231" s="437" t="s">
        <v>554</v>
      </c>
      <c r="V231" s="437"/>
      <c r="W231" s="437"/>
      <c r="X231" s="437"/>
      <c r="Y231" s="437"/>
      <c r="AQ231" s="481"/>
      <c r="AR231" s="481"/>
      <c r="AS231" s="481"/>
      <c r="AT231" s="481"/>
      <c r="AU231" s="481"/>
      <c r="AV231" s="481"/>
      <c r="AW231" s="481"/>
      <c r="AX231" s="481"/>
      <c r="AY231" s="481"/>
      <c r="AZ231" s="481"/>
      <c r="BA231" s="481"/>
      <c r="BB231" s="481"/>
      <c r="BC231" s="481"/>
      <c r="BD231" s="481"/>
      <c r="BE231" s="481"/>
      <c r="BF231" s="481"/>
      <c r="BG231" s="481"/>
      <c r="BH231" s="481"/>
      <c r="BI231" s="481"/>
      <c r="BJ231" s="481"/>
      <c r="BK231" s="481"/>
      <c r="BL231" s="481"/>
      <c r="BM231" s="481"/>
      <c r="BN231" s="481"/>
      <c r="BO231" s="481"/>
      <c r="BP231" s="481"/>
      <c r="BQ231" s="481"/>
      <c r="BR231" s="481"/>
      <c r="BS231" s="481"/>
      <c r="BT231" s="481"/>
      <c r="BU231" s="481"/>
      <c r="BV231" s="481"/>
      <c r="BW231" s="481"/>
      <c r="BX231" s="481"/>
      <c r="BY231" s="481"/>
      <c r="BZ231" s="481"/>
      <c r="CA231" s="481"/>
      <c r="CB231" s="481"/>
      <c r="CC231" s="481"/>
      <c r="CD231" s="481"/>
      <c r="CE231" s="481"/>
      <c r="CF231" s="481"/>
      <c r="CG231" s="481"/>
      <c r="CH231" s="481"/>
      <c r="CI231" s="481"/>
      <c r="CJ231" s="481"/>
      <c r="CK231" s="481"/>
      <c r="CL231" s="481"/>
      <c r="CM231" s="481"/>
    </row>
    <row r="232" spans="5:91" ht="12" hidden="1" customHeight="1" x14ac:dyDescent="0.15">
      <c r="I232" s="48"/>
      <c r="J232" s="48"/>
      <c r="K232" s="76"/>
      <c r="L232" s="75"/>
      <c r="M232" s="75"/>
      <c r="O232" s="440" t="s">
        <v>653</v>
      </c>
      <c r="P232" s="441"/>
      <c r="Q232" s="441"/>
      <c r="R232" s="441"/>
      <c r="S232" s="441"/>
      <c r="T232" s="442"/>
      <c r="U232" s="449" t="s">
        <v>588</v>
      </c>
      <c r="V232" s="450"/>
      <c r="W232" s="450"/>
      <c r="X232" s="450"/>
      <c r="Y232" s="451"/>
      <c r="Z232" s="440" t="e">
        <f>VLOOKUP(入力用!$D$4,入力用!$AR$2:$AW$59,6,FALSE)&amp;"
主任監督職員"</f>
        <v>#N/A</v>
      </c>
      <c r="AA232" s="441"/>
      <c r="AB232" s="441"/>
      <c r="AC232" s="441"/>
      <c r="AD232" s="441"/>
      <c r="AE232" s="441"/>
      <c r="AF232" s="442"/>
      <c r="AP232" s="55"/>
      <c r="AQ232" s="481"/>
      <c r="AR232" s="481"/>
      <c r="AS232" s="481"/>
      <c r="AT232" s="481"/>
      <c r="AU232" s="481"/>
      <c r="AV232" s="481"/>
      <c r="AW232" s="481"/>
      <c r="AX232" s="481"/>
      <c r="AY232" s="481"/>
      <c r="AZ232" s="481"/>
      <c r="BA232" s="481"/>
      <c r="BB232" s="481"/>
      <c r="BC232" s="481"/>
      <c r="BD232" s="481"/>
      <c r="BE232" s="481"/>
      <c r="BF232" s="481"/>
      <c r="BG232" s="481"/>
      <c r="BH232" s="481"/>
      <c r="BI232" s="481"/>
      <c r="BJ232" s="481"/>
      <c r="BK232" s="481"/>
      <c r="BL232" s="481"/>
      <c r="BM232" s="481"/>
      <c r="BN232" s="481"/>
      <c r="BO232" s="481"/>
      <c r="BP232" s="481"/>
      <c r="BQ232" s="481"/>
      <c r="BR232" s="481"/>
      <c r="BS232" s="481"/>
      <c r="BT232" s="481"/>
      <c r="BU232" s="481"/>
      <c r="BV232" s="481"/>
      <c r="BW232" s="481"/>
      <c r="BX232" s="481"/>
      <c r="BY232" s="481"/>
      <c r="BZ232" s="481"/>
      <c r="CA232" s="481"/>
      <c r="CB232" s="481"/>
      <c r="CC232" s="481"/>
      <c r="CD232" s="481"/>
      <c r="CE232" s="481"/>
      <c r="CF232" s="481"/>
      <c r="CG232" s="481"/>
      <c r="CH232" s="481"/>
      <c r="CI232" s="481"/>
      <c r="CJ232" s="481"/>
      <c r="CK232" s="481"/>
      <c r="CL232" s="481"/>
      <c r="CM232" s="481"/>
    </row>
    <row r="233" spans="5:91" ht="12" hidden="1" customHeight="1" x14ac:dyDescent="0.15">
      <c r="I233" s="48"/>
      <c r="J233" s="48"/>
      <c r="K233" s="75"/>
      <c r="L233" s="75"/>
      <c r="M233" s="75"/>
      <c r="O233" s="443"/>
      <c r="P233" s="444"/>
      <c r="Q233" s="444"/>
      <c r="R233" s="444"/>
      <c r="S233" s="444"/>
      <c r="T233" s="445"/>
      <c r="U233" s="438" t="s">
        <v>589</v>
      </c>
      <c r="V233" s="437"/>
      <c r="W233" s="437"/>
      <c r="X233" s="437"/>
      <c r="Y233" s="439"/>
      <c r="Z233" s="443"/>
      <c r="AA233" s="444"/>
      <c r="AB233" s="444"/>
      <c r="AC233" s="444"/>
      <c r="AD233" s="444"/>
      <c r="AE233" s="444"/>
      <c r="AF233" s="445"/>
      <c r="AQ233" s="481"/>
      <c r="AR233" s="481"/>
      <c r="AS233" s="481"/>
      <c r="AT233" s="481"/>
      <c r="AU233" s="481"/>
      <c r="AV233" s="481"/>
      <c r="AW233" s="481"/>
      <c r="AX233" s="481"/>
      <c r="AY233" s="481"/>
      <c r="AZ233" s="481"/>
      <c r="BA233" s="481"/>
      <c r="BB233" s="481"/>
      <c r="BC233" s="481"/>
      <c r="BD233" s="481"/>
      <c r="BE233" s="481"/>
      <c r="BF233" s="481"/>
      <c r="BG233" s="481"/>
      <c r="BH233" s="481"/>
      <c r="BI233" s="481"/>
      <c r="BJ233" s="481"/>
      <c r="BK233" s="481"/>
      <c r="BL233" s="481"/>
      <c r="BM233" s="481"/>
      <c r="BN233" s="481"/>
      <c r="BO233" s="481"/>
      <c r="BP233" s="481"/>
      <c r="BQ233" s="481"/>
      <c r="BR233" s="481"/>
      <c r="BS233" s="481"/>
      <c r="BT233" s="481"/>
      <c r="BU233" s="481"/>
      <c r="BV233" s="481"/>
      <c r="BW233" s="481"/>
      <c r="BX233" s="481"/>
      <c r="BY233" s="481"/>
      <c r="BZ233" s="481"/>
      <c r="CA233" s="481"/>
      <c r="CB233" s="481"/>
      <c r="CC233" s="481"/>
      <c r="CD233" s="481"/>
      <c r="CE233" s="481"/>
      <c r="CF233" s="481"/>
      <c r="CG233" s="481"/>
      <c r="CH233" s="481"/>
      <c r="CI233" s="481"/>
      <c r="CJ233" s="481"/>
      <c r="CK233" s="481"/>
      <c r="CL233" s="481"/>
      <c r="CM233" s="481"/>
    </row>
    <row r="234" spans="5:91" ht="12" hidden="1" customHeight="1" x14ac:dyDescent="0.15">
      <c r="I234" s="48"/>
      <c r="J234" s="48"/>
      <c r="K234" s="48"/>
      <c r="L234" s="48"/>
      <c r="M234" s="48"/>
      <c r="U234" s="437" t="s">
        <v>236</v>
      </c>
      <c r="V234" s="437"/>
      <c r="W234" s="437"/>
      <c r="X234" s="437"/>
      <c r="Y234" s="437"/>
      <c r="AQ234" s="481"/>
      <c r="AR234" s="481"/>
      <c r="AS234" s="481"/>
      <c r="AT234" s="481"/>
      <c r="AU234" s="481"/>
      <c r="AV234" s="481"/>
      <c r="AW234" s="481"/>
      <c r="AX234" s="481"/>
      <c r="AY234" s="481"/>
      <c r="AZ234" s="481"/>
      <c r="BA234" s="481"/>
      <c r="BB234" s="481"/>
      <c r="BC234" s="481"/>
      <c r="BD234" s="481"/>
      <c r="BE234" s="481"/>
      <c r="BF234" s="481"/>
      <c r="BG234" s="481"/>
      <c r="BH234" s="481"/>
      <c r="BI234" s="481"/>
      <c r="BJ234" s="481"/>
      <c r="BK234" s="481"/>
      <c r="BL234" s="481"/>
      <c r="BM234" s="481"/>
      <c r="BN234" s="481"/>
      <c r="BO234" s="481"/>
      <c r="BP234" s="481"/>
      <c r="BQ234" s="481"/>
      <c r="BR234" s="481"/>
      <c r="BS234" s="481"/>
      <c r="BT234" s="481"/>
      <c r="BU234" s="481"/>
      <c r="BV234" s="481"/>
      <c r="BW234" s="481"/>
      <c r="BX234" s="481"/>
      <c r="BY234" s="481"/>
      <c r="BZ234" s="481"/>
      <c r="CA234" s="481"/>
      <c r="CB234" s="481"/>
      <c r="CC234" s="481"/>
      <c r="CD234" s="481"/>
      <c r="CE234" s="481"/>
      <c r="CF234" s="481"/>
      <c r="CG234" s="481"/>
      <c r="CH234" s="481"/>
      <c r="CI234" s="481"/>
      <c r="CJ234" s="481"/>
      <c r="CK234" s="481"/>
      <c r="CL234" s="481"/>
      <c r="CM234" s="481"/>
    </row>
    <row r="235" spans="5:91" ht="6" hidden="1" customHeight="1" x14ac:dyDescent="0.15">
      <c r="I235" s="48"/>
      <c r="J235" s="48"/>
      <c r="K235" s="48"/>
      <c r="L235" s="48"/>
      <c r="M235" s="48"/>
      <c r="AQ235" s="481"/>
      <c r="AR235" s="481"/>
      <c r="AS235" s="481"/>
      <c r="AT235" s="481"/>
      <c r="AU235" s="481"/>
      <c r="AV235" s="481"/>
      <c r="AW235" s="481"/>
      <c r="AX235" s="481"/>
      <c r="AY235" s="481"/>
      <c r="AZ235" s="481"/>
      <c r="BA235" s="481"/>
      <c r="BB235" s="481"/>
      <c r="BC235" s="481"/>
      <c r="BD235" s="481"/>
      <c r="BE235" s="481"/>
      <c r="BF235" s="481"/>
      <c r="BG235" s="481"/>
      <c r="BH235" s="481"/>
      <c r="BI235" s="481"/>
      <c r="BJ235" s="481"/>
      <c r="BK235" s="481"/>
      <c r="BL235" s="481"/>
      <c r="BM235" s="481"/>
      <c r="BN235" s="481"/>
      <c r="BO235" s="481"/>
      <c r="BP235" s="481"/>
      <c r="BQ235" s="481"/>
      <c r="BR235" s="481"/>
      <c r="BS235" s="481"/>
      <c r="BT235" s="481"/>
      <c r="BU235" s="481"/>
      <c r="BV235" s="481"/>
      <c r="BW235" s="481"/>
      <c r="BX235" s="481"/>
      <c r="BY235" s="481"/>
      <c r="BZ235" s="481"/>
      <c r="CA235" s="481"/>
      <c r="CB235" s="481"/>
      <c r="CC235" s="481"/>
      <c r="CD235" s="481"/>
      <c r="CE235" s="481"/>
      <c r="CF235" s="481"/>
      <c r="CG235" s="481"/>
      <c r="CH235" s="481"/>
      <c r="CI235" s="481"/>
      <c r="CJ235" s="481"/>
      <c r="CK235" s="481"/>
      <c r="CL235" s="481"/>
      <c r="CM235" s="481"/>
    </row>
    <row r="236" spans="5:91" ht="12" hidden="1" customHeight="1" x14ac:dyDescent="0.15">
      <c r="E236" s="47" t="s">
        <v>572</v>
      </c>
      <c r="I236" s="48"/>
      <c r="J236" s="48"/>
      <c r="K236" s="48"/>
      <c r="L236" s="48"/>
      <c r="M236" s="48"/>
      <c r="AQ236" s="481"/>
      <c r="AR236" s="481"/>
      <c r="AS236" s="481"/>
      <c r="AT236" s="481"/>
      <c r="AU236" s="481"/>
      <c r="AV236" s="481"/>
      <c r="AW236" s="481"/>
      <c r="AX236" s="481"/>
      <c r="AY236" s="481"/>
      <c r="AZ236" s="481"/>
      <c r="BA236" s="481"/>
      <c r="BB236" s="481"/>
      <c r="BC236" s="481"/>
      <c r="BD236" s="481"/>
      <c r="BE236" s="481"/>
      <c r="BF236" s="481"/>
      <c r="BG236" s="481"/>
      <c r="BH236" s="481"/>
      <c r="BI236" s="481"/>
      <c r="BJ236" s="481"/>
      <c r="BK236" s="481"/>
      <c r="BL236" s="481"/>
      <c r="BM236" s="481"/>
      <c r="BN236" s="481"/>
      <c r="BO236" s="481"/>
      <c r="BP236" s="481"/>
      <c r="BQ236" s="481"/>
      <c r="BR236" s="481"/>
      <c r="BS236" s="481"/>
      <c r="BT236" s="481"/>
      <c r="BU236" s="481"/>
      <c r="BV236" s="481"/>
      <c r="BW236" s="481"/>
      <c r="BX236" s="481"/>
      <c r="BY236" s="481"/>
      <c r="BZ236" s="481"/>
      <c r="CA236" s="481"/>
      <c r="CB236" s="481"/>
      <c r="CC236" s="481"/>
      <c r="CD236" s="481"/>
      <c r="CE236" s="481"/>
      <c r="CF236" s="481"/>
      <c r="CG236" s="481"/>
      <c r="CH236" s="481"/>
      <c r="CI236" s="481"/>
      <c r="CJ236" s="481"/>
      <c r="CK236" s="481"/>
      <c r="CL236" s="481"/>
      <c r="CM236" s="481"/>
    </row>
    <row r="237" spans="5:91" ht="12" hidden="1" customHeight="1" x14ac:dyDescent="0.15">
      <c r="I237" s="48"/>
      <c r="J237" s="48"/>
      <c r="K237" s="48"/>
      <c r="L237" s="48"/>
      <c r="M237" s="48"/>
      <c r="U237" s="437" t="s">
        <v>554</v>
      </c>
      <c r="V237" s="437"/>
      <c r="W237" s="437"/>
      <c r="X237" s="437"/>
      <c r="Y237" s="437"/>
      <c r="AQ237" s="481"/>
      <c r="AR237" s="481"/>
      <c r="AS237" s="481"/>
      <c r="AT237" s="481"/>
      <c r="AU237" s="481"/>
      <c r="AV237" s="481"/>
      <c r="AW237" s="481"/>
      <c r="AX237" s="481"/>
      <c r="AY237" s="481"/>
      <c r="AZ237" s="481"/>
      <c r="BA237" s="481"/>
      <c r="BB237" s="481"/>
      <c r="BC237" s="481"/>
      <c r="BD237" s="481"/>
      <c r="BE237" s="481"/>
      <c r="BF237" s="481"/>
      <c r="BG237" s="481"/>
      <c r="BH237" s="481"/>
      <c r="BI237" s="481"/>
      <c r="BJ237" s="481"/>
      <c r="BK237" s="481"/>
      <c r="BL237" s="481"/>
      <c r="BM237" s="481"/>
      <c r="BN237" s="481"/>
      <c r="BO237" s="481"/>
      <c r="BP237" s="481"/>
      <c r="BQ237" s="481"/>
      <c r="BR237" s="481"/>
      <c r="BS237" s="481"/>
      <c r="BT237" s="481"/>
      <c r="BU237" s="481"/>
      <c r="BV237" s="481"/>
      <c r="BW237" s="481"/>
      <c r="BX237" s="481"/>
      <c r="BY237" s="481"/>
      <c r="BZ237" s="481"/>
      <c r="CA237" s="481"/>
      <c r="CB237" s="481"/>
      <c r="CC237" s="481"/>
      <c r="CD237" s="481"/>
      <c r="CE237" s="481"/>
      <c r="CF237" s="481"/>
      <c r="CG237" s="481"/>
      <c r="CH237" s="481"/>
      <c r="CI237" s="481"/>
      <c r="CJ237" s="481"/>
      <c r="CK237" s="481"/>
      <c r="CL237" s="481"/>
      <c r="CM237" s="481"/>
    </row>
    <row r="238" spans="5:91" ht="12" hidden="1" customHeight="1" x14ac:dyDescent="0.15">
      <c r="I238" s="48"/>
      <c r="J238" s="48"/>
      <c r="K238" s="76"/>
      <c r="L238" s="75"/>
      <c r="M238" s="75"/>
      <c r="O238" s="440" t="s">
        <v>653</v>
      </c>
      <c r="P238" s="441"/>
      <c r="Q238" s="441"/>
      <c r="R238" s="441"/>
      <c r="S238" s="441"/>
      <c r="T238" s="442"/>
      <c r="U238" s="449" t="s">
        <v>588</v>
      </c>
      <c r="V238" s="450"/>
      <c r="W238" s="450"/>
      <c r="X238" s="450"/>
      <c r="Y238" s="451"/>
      <c r="Z238" s="440" t="e">
        <f>VLOOKUP(入力用!$D$4,入力用!$AR$2:$AW$59,6,FALSE)&amp;"
主任監督職員"</f>
        <v>#N/A</v>
      </c>
      <c r="AA238" s="441"/>
      <c r="AB238" s="441"/>
      <c r="AC238" s="441"/>
      <c r="AD238" s="441"/>
      <c r="AE238" s="441"/>
      <c r="AF238" s="442"/>
      <c r="AP238" s="55"/>
      <c r="AQ238" s="481"/>
      <c r="AR238" s="481"/>
      <c r="AS238" s="481"/>
      <c r="AT238" s="481"/>
      <c r="AU238" s="481"/>
      <c r="AV238" s="481"/>
      <c r="AW238" s="481"/>
      <c r="AX238" s="481"/>
      <c r="AY238" s="481"/>
      <c r="AZ238" s="481"/>
      <c r="BA238" s="481"/>
      <c r="BB238" s="481"/>
      <c r="BC238" s="481"/>
      <c r="BD238" s="481"/>
      <c r="BE238" s="481"/>
      <c r="BF238" s="481"/>
      <c r="BG238" s="481"/>
      <c r="BH238" s="481"/>
      <c r="BI238" s="481"/>
      <c r="BJ238" s="481"/>
      <c r="BK238" s="481"/>
      <c r="BL238" s="481"/>
      <c r="BM238" s="481"/>
      <c r="BN238" s="481"/>
      <c r="BO238" s="481"/>
      <c r="BP238" s="481"/>
      <c r="BQ238" s="481"/>
      <c r="BR238" s="481"/>
      <c r="BS238" s="481"/>
      <c r="BT238" s="481"/>
      <c r="BU238" s="481"/>
      <c r="BV238" s="481"/>
      <c r="BW238" s="481"/>
      <c r="BX238" s="481"/>
      <c r="BY238" s="481"/>
      <c r="BZ238" s="481"/>
      <c r="CA238" s="481"/>
      <c r="CB238" s="481"/>
      <c r="CC238" s="481"/>
      <c r="CD238" s="481"/>
      <c r="CE238" s="481"/>
      <c r="CF238" s="481"/>
      <c r="CG238" s="481"/>
      <c r="CH238" s="481"/>
      <c r="CI238" s="481"/>
      <c r="CJ238" s="481"/>
      <c r="CK238" s="481"/>
      <c r="CL238" s="481"/>
      <c r="CM238" s="481"/>
    </row>
    <row r="239" spans="5:91" ht="12" hidden="1" customHeight="1" x14ac:dyDescent="0.15">
      <c r="I239" s="48"/>
      <c r="J239" s="48"/>
      <c r="K239" s="75"/>
      <c r="L239" s="75"/>
      <c r="M239" s="75"/>
      <c r="O239" s="443"/>
      <c r="P239" s="444"/>
      <c r="Q239" s="444"/>
      <c r="R239" s="444"/>
      <c r="S239" s="444"/>
      <c r="T239" s="445"/>
      <c r="U239" s="438" t="s">
        <v>589</v>
      </c>
      <c r="V239" s="437"/>
      <c r="W239" s="437"/>
      <c r="X239" s="437"/>
      <c r="Y239" s="439"/>
      <c r="Z239" s="443"/>
      <c r="AA239" s="444"/>
      <c r="AB239" s="444"/>
      <c r="AC239" s="444"/>
      <c r="AD239" s="444"/>
      <c r="AE239" s="444"/>
      <c r="AF239" s="445"/>
      <c r="AQ239" s="481"/>
      <c r="AR239" s="481"/>
      <c r="AS239" s="481"/>
      <c r="AT239" s="481"/>
      <c r="AU239" s="481"/>
      <c r="AV239" s="481"/>
      <c r="AW239" s="481"/>
      <c r="AX239" s="481"/>
      <c r="AY239" s="481"/>
      <c r="AZ239" s="481"/>
      <c r="BA239" s="481"/>
      <c r="BB239" s="481"/>
      <c r="BC239" s="481"/>
      <c r="BD239" s="481"/>
      <c r="BE239" s="481"/>
      <c r="BF239" s="481"/>
      <c r="BG239" s="481"/>
      <c r="BH239" s="481"/>
      <c r="BI239" s="481"/>
      <c r="BJ239" s="481"/>
      <c r="BK239" s="481"/>
      <c r="BL239" s="481"/>
      <c r="BM239" s="481"/>
      <c r="BN239" s="481"/>
      <c r="BO239" s="481"/>
      <c r="BP239" s="481"/>
      <c r="BQ239" s="481"/>
      <c r="BR239" s="481"/>
      <c r="BS239" s="481"/>
      <c r="BT239" s="481"/>
      <c r="BU239" s="481"/>
      <c r="BV239" s="481"/>
      <c r="BW239" s="481"/>
      <c r="BX239" s="481"/>
      <c r="BY239" s="481"/>
      <c r="BZ239" s="481"/>
      <c r="CA239" s="481"/>
      <c r="CB239" s="481"/>
      <c r="CC239" s="481"/>
      <c r="CD239" s="481"/>
      <c r="CE239" s="481"/>
      <c r="CF239" s="481"/>
      <c r="CG239" s="481"/>
      <c r="CH239" s="481"/>
      <c r="CI239" s="481"/>
      <c r="CJ239" s="481"/>
      <c r="CK239" s="481"/>
      <c r="CL239" s="481"/>
      <c r="CM239" s="481"/>
    </row>
    <row r="240" spans="5:91" ht="12" hidden="1" customHeight="1" x14ac:dyDescent="0.15">
      <c r="I240" s="48"/>
      <c r="J240" s="48"/>
      <c r="K240" s="48"/>
      <c r="L240" s="48"/>
      <c r="M240" s="48"/>
      <c r="P240" s="47" t="s">
        <v>555</v>
      </c>
      <c r="Q240" s="434" t="s">
        <v>245</v>
      </c>
      <c r="S240" s="47" t="s">
        <v>557</v>
      </c>
      <c r="T240" s="434" t="s">
        <v>246</v>
      </c>
      <c r="U240" s="437" t="s">
        <v>243</v>
      </c>
      <c r="V240" s="437"/>
      <c r="W240" s="437"/>
      <c r="X240" s="437"/>
      <c r="Y240" s="437"/>
      <c r="AA240" s="47" t="s">
        <v>555</v>
      </c>
      <c r="AB240" s="434" t="s">
        <v>247</v>
      </c>
      <c r="AD240" s="47" t="s">
        <v>557</v>
      </c>
      <c r="AE240" s="434" t="s">
        <v>248</v>
      </c>
      <c r="AQ240" s="481"/>
      <c r="AR240" s="481"/>
      <c r="AS240" s="481"/>
      <c r="AT240" s="481"/>
      <c r="AU240" s="481"/>
      <c r="AV240" s="481"/>
      <c r="AW240" s="481"/>
      <c r="AX240" s="481"/>
      <c r="AY240" s="481"/>
      <c r="AZ240" s="481"/>
      <c r="BA240" s="481"/>
      <c r="BB240" s="481"/>
      <c r="BC240" s="481"/>
      <c r="BD240" s="481"/>
      <c r="BE240" s="481"/>
      <c r="BF240" s="481"/>
      <c r="BG240" s="481"/>
      <c r="BH240" s="481"/>
      <c r="BI240" s="481"/>
      <c r="BJ240" s="481"/>
      <c r="BK240" s="481"/>
      <c r="BL240" s="481"/>
      <c r="BM240" s="481"/>
      <c r="BN240" s="481"/>
      <c r="BO240" s="481"/>
      <c r="BP240" s="481"/>
      <c r="BQ240" s="481"/>
      <c r="BR240" s="481"/>
      <c r="BS240" s="481"/>
      <c r="BT240" s="481"/>
      <c r="BU240" s="481"/>
      <c r="BV240" s="481"/>
      <c r="BW240" s="481"/>
      <c r="BX240" s="481"/>
      <c r="BY240" s="481"/>
      <c r="BZ240" s="481"/>
      <c r="CA240" s="481"/>
      <c r="CB240" s="481"/>
      <c r="CC240" s="481"/>
      <c r="CD240" s="481"/>
      <c r="CE240" s="481"/>
      <c r="CF240" s="481"/>
      <c r="CG240" s="481"/>
      <c r="CH240" s="481"/>
      <c r="CI240" s="481"/>
      <c r="CJ240" s="481"/>
      <c r="CK240" s="481"/>
      <c r="CL240" s="481"/>
      <c r="CM240" s="481"/>
    </row>
    <row r="241" spans="3:91" ht="12" hidden="1" customHeight="1" x14ac:dyDescent="0.15">
      <c r="I241" s="48"/>
      <c r="J241" s="48"/>
      <c r="K241" s="48"/>
      <c r="L241" s="48"/>
      <c r="M241" s="48"/>
      <c r="P241" s="47" t="s">
        <v>555</v>
      </c>
      <c r="Q241" s="435"/>
      <c r="S241" s="47" t="s">
        <v>555</v>
      </c>
      <c r="T241" s="435"/>
      <c r="AA241" s="47" t="s">
        <v>555</v>
      </c>
      <c r="AB241" s="435"/>
      <c r="AD241" s="47" t="s">
        <v>555</v>
      </c>
      <c r="AE241" s="435"/>
      <c r="AQ241" s="481"/>
      <c r="AR241" s="481"/>
      <c r="AS241" s="481"/>
      <c r="AT241" s="481"/>
      <c r="AU241" s="481"/>
      <c r="AV241" s="481"/>
      <c r="AW241" s="481"/>
      <c r="AX241" s="481"/>
      <c r="AY241" s="481"/>
      <c r="AZ241" s="481"/>
      <c r="BA241" s="481"/>
      <c r="BB241" s="481"/>
      <c r="BC241" s="481"/>
      <c r="BD241" s="481"/>
      <c r="BE241" s="481"/>
      <c r="BF241" s="481"/>
      <c r="BG241" s="481"/>
      <c r="BH241" s="481"/>
      <c r="BI241" s="481"/>
      <c r="BJ241" s="481"/>
      <c r="BK241" s="481"/>
      <c r="BL241" s="481"/>
      <c r="BM241" s="481"/>
      <c r="BN241" s="481"/>
      <c r="BO241" s="481"/>
      <c r="BP241" s="481"/>
      <c r="BQ241" s="481"/>
      <c r="BR241" s="481"/>
      <c r="BS241" s="481"/>
      <c r="BT241" s="481"/>
      <c r="BU241" s="481"/>
      <c r="BV241" s="481"/>
      <c r="BW241" s="481"/>
      <c r="BX241" s="481"/>
      <c r="BY241" s="481"/>
      <c r="BZ241" s="481"/>
      <c r="CA241" s="481"/>
      <c r="CB241" s="481"/>
      <c r="CC241" s="481"/>
      <c r="CD241" s="481"/>
      <c r="CE241" s="481"/>
      <c r="CF241" s="481"/>
      <c r="CG241" s="481"/>
      <c r="CH241" s="481"/>
      <c r="CI241" s="481"/>
      <c r="CJ241" s="481"/>
      <c r="CK241" s="481"/>
      <c r="CL241" s="481"/>
      <c r="CM241" s="481"/>
    </row>
    <row r="242" spans="3:91" ht="12" hidden="1" customHeight="1" x14ac:dyDescent="0.15">
      <c r="I242" s="48"/>
      <c r="J242" s="48"/>
      <c r="K242" s="48"/>
      <c r="L242" s="48"/>
      <c r="M242" s="48"/>
      <c r="P242" s="47" t="s">
        <v>556</v>
      </c>
      <c r="Q242" s="436"/>
      <c r="S242" s="47" t="s">
        <v>555</v>
      </c>
      <c r="T242" s="436"/>
      <c r="U242" s="437" t="s">
        <v>579</v>
      </c>
      <c r="V242" s="437"/>
      <c r="W242" s="437"/>
      <c r="X242" s="437"/>
      <c r="Y242" s="437"/>
      <c r="AA242" s="47" t="s">
        <v>556</v>
      </c>
      <c r="AB242" s="436"/>
      <c r="AD242" s="47" t="s">
        <v>555</v>
      </c>
      <c r="AE242" s="436"/>
      <c r="AQ242" s="481"/>
      <c r="AR242" s="481"/>
      <c r="AS242" s="481"/>
      <c r="AT242" s="481"/>
      <c r="AU242" s="481"/>
      <c r="AV242" s="481"/>
      <c r="AW242" s="481"/>
      <c r="AX242" s="481"/>
      <c r="AY242" s="481"/>
      <c r="AZ242" s="481"/>
      <c r="BA242" s="481"/>
      <c r="BB242" s="481"/>
      <c r="BC242" s="481"/>
      <c r="BD242" s="481"/>
      <c r="BE242" s="481"/>
      <c r="BF242" s="481"/>
      <c r="BG242" s="481"/>
      <c r="BH242" s="481"/>
      <c r="BI242" s="481"/>
      <c r="BJ242" s="481"/>
      <c r="BK242" s="481"/>
      <c r="BL242" s="481"/>
      <c r="BM242" s="481"/>
      <c r="BN242" s="481"/>
      <c r="BO242" s="481"/>
      <c r="BP242" s="481"/>
      <c r="BQ242" s="481"/>
      <c r="BR242" s="481"/>
      <c r="BS242" s="481"/>
      <c r="BT242" s="481"/>
      <c r="BU242" s="481"/>
      <c r="BV242" s="481"/>
      <c r="BW242" s="481"/>
      <c r="BX242" s="481"/>
      <c r="BY242" s="481"/>
      <c r="BZ242" s="481"/>
      <c r="CA242" s="481"/>
      <c r="CB242" s="481"/>
      <c r="CC242" s="481"/>
      <c r="CD242" s="481"/>
      <c r="CE242" s="481"/>
      <c r="CF242" s="481"/>
      <c r="CG242" s="481"/>
      <c r="CH242" s="481"/>
      <c r="CI242" s="481"/>
      <c r="CJ242" s="481"/>
      <c r="CK242" s="481"/>
      <c r="CL242" s="481"/>
      <c r="CM242" s="481"/>
    </row>
    <row r="243" spans="3:91" ht="12" hidden="1" customHeight="1" x14ac:dyDescent="0.15">
      <c r="I243" s="48"/>
      <c r="J243" s="48"/>
      <c r="K243" s="76"/>
      <c r="L243" s="75"/>
      <c r="M243" s="75"/>
      <c r="O243" s="440" t="s">
        <v>653</v>
      </c>
      <c r="P243" s="441"/>
      <c r="Q243" s="441"/>
      <c r="R243" s="441"/>
      <c r="S243" s="441"/>
      <c r="T243" s="442"/>
      <c r="U243" s="449" t="s">
        <v>588</v>
      </c>
      <c r="V243" s="450"/>
      <c r="W243" s="450"/>
      <c r="X243" s="450"/>
      <c r="Y243" s="451"/>
      <c r="Z243" s="440" t="s">
        <v>587</v>
      </c>
      <c r="AA243" s="441"/>
      <c r="AB243" s="441"/>
      <c r="AC243" s="441"/>
      <c r="AD243" s="441"/>
      <c r="AE243" s="441"/>
      <c r="AF243" s="442"/>
      <c r="AQ243" s="481"/>
      <c r="AR243" s="481"/>
      <c r="AS243" s="481"/>
      <c r="AT243" s="481"/>
      <c r="AU243" s="481"/>
      <c r="AV243" s="481"/>
      <c r="AW243" s="481"/>
      <c r="AX243" s="481"/>
      <c r="AY243" s="481"/>
      <c r="AZ243" s="481"/>
      <c r="BA243" s="481"/>
      <c r="BB243" s="481"/>
      <c r="BC243" s="481"/>
      <c r="BD243" s="481"/>
      <c r="BE243" s="481"/>
      <c r="BF243" s="481"/>
      <c r="BG243" s="481"/>
      <c r="BH243" s="481"/>
      <c r="BI243" s="481"/>
      <c r="BJ243" s="481"/>
      <c r="BK243" s="481"/>
      <c r="BL243" s="481"/>
      <c r="BM243" s="481"/>
      <c r="BN243" s="481"/>
      <c r="BO243" s="481"/>
      <c r="BP243" s="481"/>
      <c r="BQ243" s="481"/>
      <c r="BR243" s="481"/>
      <c r="BS243" s="481"/>
      <c r="BT243" s="481"/>
      <c r="BU243" s="481"/>
      <c r="BV243" s="481"/>
      <c r="BW243" s="481"/>
      <c r="BX243" s="481"/>
      <c r="BY243" s="481"/>
      <c r="BZ243" s="481"/>
      <c r="CA243" s="481"/>
      <c r="CB243" s="481"/>
      <c r="CC243" s="481"/>
      <c r="CD243" s="481"/>
      <c r="CE243" s="481"/>
      <c r="CF243" s="481"/>
      <c r="CG243" s="481"/>
      <c r="CH243" s="481"/>
      <c r="CI243" s="481"/>
      <c r="CJ243" s="481"/>
      <c r="CK243" s="481"/>
      <c r="CL243" s="481"/>
      <c r="CM243" s="481"/>
    </row>
    <row r="244" spans="3:91" ht="12" hidden="1" customHeight="1" x14ac:dyDescent="0.15">
      <c r="I244" s="48"/>
      <c r="J244" s="48"/>
      <c r="K244" s="75"/>
      <c r="L244" s="75"/>
      <c r="M244" s="75"/>
      <c r="O244" s="443"/>
      <c r="P244" s="444"/>
      <c r="Q244" s="444"/>
      <c r="R244" s="444"/>
      <c r="S244" s="444"/>
      <c r="T244" s="445"/>
      <c r="U244" s="438" t="s">
        <v>589</v>
      </c>
      <c r="V244" s="437"/>
      <c r="W244" s="437"/>
      <c r="X244" s="437"/>
      <c r="Y244" s="439"/>
      <c r="Z244" s="443"/>
      <c r="AA244" s="444"/>
      <c r="AB244" s="444"/>
      <c r="AC244" s="444"/>
      <c r="AD244" s="444"/>
      <c r="AE244" s="444"/>
      <c r="AF244" s="445"/>
      <c r="AQ244" s="481"/>
      <c r="AR244" s="481"/>
      <c r="AS244" s="481"/>
      <c r="AT244" s="481"/>
      <c r="AU244" s="481"/>
      <c r="AV244" s="481"/>
      <c r="AW244" s="481"/>
      <c r="AX244" s="481"/>
      <c r="AY244" s="481"/>
      <c r="AZ244" s="481"/>
      <c r="BA244" s="481"/>
      <c r="BB244" s="481"/>
      <c r="BC244" s="481"/>
      <c r="BD244" s="481"/>
      <c r="BE244" s="481"/>
      <c r="BF244" s="481"/>
      <c r="BG244" s="481"/>
      <c r="BH244" s="481"/>
      <c r="BI244" s="481"/>
      <c r="BJ244" s="481"/>
      <c r="BK244" s="481"/>
      <c r="BL244" s="481"/>
      <c r="BM244" s="481"/>
      <c r="BN244" s="481"/>
      <c r="BO244" s="481"/>
      <c r="BP244" s="481"/>
      <c r="BQ244" s="481"/>
      <c r="BR244" s="481"/>
      <c r="BS244" s="481"/>
      <c r="BT244" s="481"/>
      <c r="BU244" s="481"/>
      <c r="BV244" s="481"/>
      <c r="BW244" s="481"/>
      <c r="BX244" s="481"/>
      <c r="BY244" s="481"/>
      <c r="BZ244" s="481"/>
      <c r="CA244" s="481"/>
      <c r="CB244" s="481"/>
      <c r="CC244" s="481"/>
      <c r="CD244" s="481"/>
      <c r="CE244" s="481"/>
      <c r="CF244" s="481"/>
      <c r="CG244" s="481"/>
      <c r="CH244" s="481"/>
      <c r="CI244" s="481"/>
      <c r="CJ244" s="481"/>
      <c r="CK244" s="481"/>
      <c r="CL244" s="481"/>
      <c r="CM244" s="481"/>
    </row>
    <row r="245" spans="3:91" ht="12" hidden="1" customHeight="1" x14ac:dyDescent="0.15">
      <c r="I245" s="48"/>
      <c r="J245" s="48"/>
      <c r="K245" s="48"/>
      <c r="L245" s="48"/>
      <c r="M245" s="48"/>
      <c r="U245" s="437" t="s">
        <v>244</v>
      </c>
      <c r="V245" s="437"/>
      <c r="W245" s="437"/>
      <c r="X245" s="437"/>
      <c r="Y245" s="437"/>
      <c r="AQ245" s="481"/>
      <c r="AR245" s="481"/>
      <c r="AS245" s="481"/>
      <c r="AT245" s="481"/>
      <c r="AU245" s="481"/>
      <c r="AV245" s="481"/>
      <c r="AW245" s="481"/>
      <c r="AX245" s="481"/>
      <c r="AY245" s="481"/>
      <c r="AZ245" s="481"/>
      <c r="BA245" s="481"/>
      <c r="BB245" s="481"/>
      <c r="BC245" s="481"/>
      <c r="BD245" s="481"/>
      <c r="BE245" s="481"/>
      <c r="BF245" s="481"/>
      <c r="BG245" s="481"/>
      <c r="BH245" s="481"/>
      <c r="BI245" s="481"/>
      <c r="BJ245" s="481"/>
      <c r="BK245" s="481"/>
      <c r="BL245" s="481"/>
      <c r="BM245" s="481"/>
      <c r="BN245" s="481"/>
      <c r="BO245" s="481"/>
      <c r="BP245" s="481"/>
      <c r="BQ245" s="481"/>
      <c r="BR245" s="481"/>
      <c r="BS245" s="481"/>
      <c r="BT245" s="481"/>
      <c r="BU245" s="481"/>
      <c r="BV245" s="481"/>
      <c r="BW245" s="481"/>
      <c r="BX245" s="481"/>
      <c r="BY245" s="481"/>
      <c r="BZ245" s="481"/>
      <c r="CA245" s="481"/>
      <c r="CB245" s="481"/>
      <c r="CC245" s="481"/>
      <c r="CD245" s="481"/>
      <c r="CE245" s="481"/>
      <c r="CF245" s="481"/>
      <c r="CG245" s="481"/>
      <c r="CH245" s="481"/>
      <c r="CI245" s="481"/>
      <c r="CJ245" s="481"/>
      <c r="CK245" s="481"/>
      <c r="CL245" s="481"/>
      <c r="CM245" s="481"/>
    </row>
    <row r="246" spans="3:91" ht="12" hidden="1" customHeight="1" x14ac:dyDescent="0.15">
      <c r="AQ246" s="481"/>
      <c r="AR246" s="481"/>
      <c r="AS246" s="481"/>
      <c r="AT246" s="481"/>
      <c r="AU246" s="481"/>
      <c r="AV246" s="481"/>
      <c r="AW246" s="481"/>
      <c r="AX246" s="481"/>
      <c r="AY246" s="481"/>
      <c r="AZ246" s="481"/>
      <c r="BA246" s="481"/>
      <c r="BB246" s="481"/>
      <c r="BC246" s="481"/>
      <c r="BD246" s="481"/>
      <c r="BE246" s="481"/>
      <c r="BF246" s="481"/>
      <c r="BG246" s="481"/>
      <c r="BH246" s="481"/>
      <c r="BI246" s="481"/>
      <c r="BJ246" s="481"/>
      <c r="BK246" s="481"/>
      <c r="BL246" s="481"/>
      <c r="BM246" s="481"/>
      <c r="BN246" s="481"/>
      <c r="BO246" s="481"/>
      <c r="BP246" s="481"/>
      <c r="BQ246" s="481"/>
      <c r="BR246" s="481"/>
      <c r="BS246" s="481"/>
      <c r="BT246" s="481"/>
      <c r="BU246" s="481"/>
      <c r="BV246" s="481"/>
      <c r="BW246" s="481"/>
      <c r="BX246" s="481"/>
      <c r="BY246" s="481"/>
      <c r="BZ246" s="481"/>
      <c r="CA246" s="481"/>
      <c r="CB246" s="481"/>
      <c r="CC246" s="481"/>
      <c r="CD246" s="481"/>
      <c r="CE246" s="481"/>
      <c r="CF246" s="481"/>
      <c r="CG246" s="481"/>
      <c r="CH246" s="481"/>
      <c r="CI246" s="481"/>
      <c r="CJ246" s="481"/>
      <c r="CK246" s="481"/>
      <c r="CL246" s="481"/>
      <c r="CM246" s="481"/>
    </row>
    <row r="247" spans="3:91" ht="12" hidden="1" customHeight="1" x14ac:dyDescent="0.15">
      <c r="D247" s="47" t="s">
        <v>221</v>
      </c>
      <c r="AQ247" s="481"/>
      <c r="AR247" s="481"/>
      <c r="AS247" s="481"/>
      <c r="AT247" s="481"/>
      <c r="AU247" s="481"/>
      <c r="AV247" s="481"/>
      <c r="AW247" s="481"/>
      <c r="AX247" s="481"/>
      <c r="AY247" s="481"/>
      <c r="AZ247" s="481"/>
      <c r="BA247" s="481"/>
      <c r="BB247" s="481"/>
      <c r="BC247" s="481"/>
      <c r="BD247" s="481"/>
      <c r="BE247" s="481"/>
      <c r="BF247" s="481"/>
      <c r="BG247" s="481"/>
      <c r="BH247" s="481"/>
      <c r="BI247" s="481"/>
      <c r="BJ247" s="481"/>
      <c r="BK247" s="481"/>
      <c r="BL247" s="481"/>
      <c r="BM247" s="481"/>
      <c r="BN247" s="481"/>
      <c r="BO247" s="481"/>
      <c r="BP247" s="481"/>
      <c r="BQ247" s="481"/>
      <c r="BR247" s="481"/>
      <c r="BS247" s="481"/>
      <c r="BT247" s="481"/>
      <c r="BU247" s="481"/>
      <c r="BV247" s="481"/>
      <c r="BW247" s="481"/>
      <c r="BX247" s="481"/>
      <c r="BY247" s="481"/>
      <c r="BZ247" s="481"/>
      <c r="CA247" s="481"/>
      <c r="CB247" s="481"/>
      <c r="CC247" s="481"/>
      <c r="CD247" s="481"/>
      <c r="CE247" s="481"/>
      <c r="CF247" s="481"/>
      <c r="CG247" s="481"/>
      <c r="CH247" s="481"/>
      <c r="CI247" s="481"/>
      <c r="CJ247" s="481"/>
      <c r="CK247" s="481"/>
      <c r="CL247" s="481"/>
      <c r="CM247" s="481"/>
    </row>
    <row r="248" spans="3:91" ht="12" hidden="1" customHeight="1" x14ac:dyDescent="0.15">
      <c r="E248" s="47" t="s">
        <v>178</v>
      </c>
      <c r="AQ248" s="481"/>
      <c r="AR248" s="481"/>
      <c r="AS248" s="481"/>
      <c r="AT248" s="481"/>
      <c r="AU248" s="481"/>
      <c r="AV248" s="481"/>
      <c r="AW248" s="481"/>
      <c r="AX248" s="481"/>
      <c r="AY248" s="481"/>
      <c r="AZ248" s="481"/>
      <c r="BA248" s="481"/>
      <c r="BB248" s="481"/>
      <c r="BC248" s="481"/>
      <c r="BD248" s="481"/>
      <c r="BE248" s="481"/>
      <c r="BF248" s="481"/>
      <c r="BG248" s="481"/>
      <c r="BH248" s="481"/>
      <c r="BI248" s="481"/>
      <c r="BJ248" s="481"/>
      <c r="BK248" s="481"/>
      <c r="BL248" s="481"/>
      <c r="BM248" s="481"/>
      <c r="BN248" s="481"/>
      <c r="BO248" s="481"/>
      <c r="BP248" s="481"/>
      <c r="BQ248" s="481"/>
      <c r="BR248" s="481"/>
      <c r="BS248" s="481"/>
      <c r="BT248" s="481"/>
      <c r="BU248" s="481"/>
      <c r="BV248" s="481"/>
      <c r="BW248" s="481"/>
      <c r="BX248" s="481"/>
      <c r="BY248" s="481"/>
      <c r="BZ248" s="481"/>
      <c r="CA248" s="481"/>
      <c r="CB248" s="481"/>
      <c r="CC248" s="481"/>
      <c r="CD248" s="481"/>
      <c r="CE248" s="481"/>
      <c r="CF248" s="481"/>
      <c r="CG248" s="481"/>
      <c r="CH248" s="481"/>
      <c r="CI248" s="481"/>
      <c r="CJ248" s="481"/>
      <c r="CK248" s="481"/>
      <c r="CL248" s="481"/>
      <c r="CM248" s="481"/>
    </row>
    <row r="249" spans="3:91" ht="12" hidden="1" customHeight="1" x14ac:dyDescent="0.15">
      <c r="E249" s="47" t="s">
        <v>179</v>
      </c>
      <c r="AQ249" s="481"/>
      <c r="AR249" s="481"/>
      <c r="AS249" s="481"/>
      <c r="AT249" s="481"/>
      <c r="AU249" s="481"/>
      <c r="AV249" s="481"/>
      <c r="AW249" s="481"/>
      <c r="AX249" s="481"/>
      <c r="AY249" s="481"/>
      <c r="AZ249" s="481"/>
      <c r="BA249" s="481"/>
      <c r="BB249" s="481"/>
      <c r="BC249" s="481"/>
      <c r="BD249" s="481"/>
      <c r="BE249" s="481"/>
      <c r="BF249" s="481"/>
      <c r="BG249" s="481"/>
      <c r="BH249" s="481"/>
      <c r="BI249" s="481"/>
      <c r="BJ249" s="481"/>
      <c r="BK249" s="481"/>
      <c r="BL249" s="481"/>
      <c r="BM249" s="481"/>
      <c r="BN249" s="481"/>
      <c r="BO249" s="481"/>
      <c r="BP249" s="481"/>
      <c r="BQ249" s="481"/>
      <c r="BR249" s="481"/>
      <c r="BS249" s="481"/>
      <c r="BT249" s="481"/>
      <c r="BU249" s="481"/>
      <c r="BV249" s="481"/>
      <c r="BW249" s="481"/>
      <c r="BX249" s="481"/>
      <c r="BY249" s="481"/>
      <c r="BZ249" s="481"/>
      <c r="CA249" s="481"/>
      <c r="CB249" s="481"/>
      <c r="CC249" s="481"/>
      <c r="CD249" s="481"/>
      <c r="CE249" s="481"/>
      <c r="CF249" s="481"/>
      <c r="CG249" s="481"/>
      <c r="CH249" s="481"/>
      <c r="CI249" s="481"/>
      <c r="CJ249" s="481"/>
      <c r="CK249" s="481"/>
      <c r="CL249" s="481"/>
      <c r="CM249" s="481"/>
    </row>
    <row r="250" spans="3:91" ht="12" hidden="1" customHeight="1" x14ac:dyDescent="0.15">
      <c r="E250" s="47" t="s">
        <v>652</v>
      </c>
      <c r="AQ250" s="481"/>
      <c r="AR250" s="481"/>
      <c r="AS250" s="481"/>
      <c r="AT250" s="481"/>
      <c r="AU250" s="481"/>
      <c r="AV250" s="481"/>
      <c r="AW250" s="481"/>
      <c r="AX250" s="481"/>
      <c r="AY250" s="481"/>
      <c r="AZ250" s="481"/>
      <c r="BA250" s="481"/>
      <c r="BB250" s="481"/>
      <c r="BC250" s="481"/>
      <c r="BD250" s="481"/>
      <c r="BE250" s="481"/>
      <c r="BF250" s="481"/>
      <c r="BG250" s="481"/>
      <c r="BH250" s="481"/>
      <c r="BI250" s="481"/>
      <c r="BJ250" s="481"/>
      <c r="BK250" s="481"/>
      <c r="BL250" s="481"/>
      <c r="BM250" s="481"/>
      <c r="BN250" s="481"/>
      <c r="BO250" s="481"/>
      <c r="BP250" s="481"/>
      <c r="BQ250" s="481"/>
      <c r="BR250" s="481"/>
      <c r="BS250" s="481"/>
      <c r="BT250" s="481"/>
      <c r="BU250" s="481"/>
      <c r="BV250" s="481"/>
      <c r="BW250" s="481"/>
      <c r="BX250" s="481"/>
      <c r="BY250" s="481"/>
      <c r="BZ250" s="481"/>
      <c r="CA250" s="481"/>
      <c r="CB250" s="481"/>
      <c r="CC250" s="481"/>
      <c r="CD250" s="481"/>
      <c r="CE250" s="481"/>
      <c r="CF250" s="481"/>
      <c r="CG250" s="481"/>
      <c r="CH250" s="481"/>
      <c r="CI250" s="481"/>
      <c r="CJ250" s="481"/>
      <c r="CK250" s="481"/>
      <c r="CL250" s="481"/>
      <c r="CM250" s="481"/>
    </row>
    <row r="251" spans="3:91" hidden="1" x14ac:dyDescent="0.15">
      <c r="AQ251" s="481"/>
      <c r="AR251" s="481"/>
      <c r="AS251" s="481"/>
      <c r="AT251" s="481"/>
      <c r="AU251" s="481"/>
      <c r="AV251" s="481"/>
      <c r="AW251" s="481"/>
      <c r="AX251" s="481"/>
      <c r="AY251" s="481"/>
      <c r="AZ251" s="481"/>
      <c r="BA251" s="481"/>
      <c r="BB251" s="481"/>
      <c r="BC251" s="481"/>
      <c r="BD251" s="481"/>
      <c r="BE251" s="481"/>
      <c r="BF251" s="481"/>
      <c r="BG251" s="481"/>
      <c r="BH251" s="481"/>
      <c r="BI251" s="481"/>
      <c r="BJ251" s="481"/>
      <c r="BK251" s="481"/>
      <c r="BL251" s="481"/>
      <c r="BM251" s="481"/>
      <c r="BN251" s="481"/>
      <c r="BO251" s="481"/>
      <c r="BP251" s="481"/>
      <c r="BQ251" s="481"/>
      <c r="BR251" s="481"/>
      <c r="BS251" s="481"/>
      <c r="BT251" s="481"/>
      <c r="BU251" s="481"/>
      <c r="BV251" s="481"/>
      <c r="BW251" s="481"/>
      <c r="BX251" s="481"/>
      <c r="BY251" s="481"/>
      <c r="BZ251" s="481"/>
      <c r="CA251" s="481"/>
      <c r="CB251" s="481"/>
      <c r="CC251" s="481"/>
      <c r="CD251" s="481"/>
      <c r="CE251" s="481"/>
      <c r="CF251" s="481"/>
      <c r="CG251" s="481"/>
      <c r="CH251" s="481"/>
      <c r="CI251" s="481"/>
      <c r="CJ251" s="481"/>
      <c r="CK251" s="481"/>
      <c r="CL251" s="481"/>
      <c r="CM251" s="481"/>
    </row>
    <row r="252" spans="3:91" ht="8.25" customHeight="1" x14ac:dyDescent="0.15">
      <c r="AQ252" s="231"/>
      <c r="AR252" s="231"/>
      <c r="AS252" s="231"/>
      <c r="AT252" s="231"/>
      <c r="AU252" s="231"/>
      <c r="AV252" s="231"/>
      <c r="AW252" s="231"/>
      <c r="AX252" s="231"/>
      <c r="AY252" s="231"/>
      <c r="AZ252" s="231"/>
      <c r="BA252" s="231"/>
      <c r="BB252" s="231"/>
      <c r="BC252" s="231"/>
      <c r="BD252" s="231"/>
      <c r="BE252" s="231"/>
      <c r="BF252" s="231"/>
      <c r="BG252" s="231"/>
      <c r="BH252" s="231"/>
      <c r="BI252" s="231"/>
      <c r="BJ252" s="231"/>
      <c r="BK252" s="231"/>
      <c r="BL252" s="231"/>
      <c r="BM252" s="231"/>
      <c r="BN252" s="231"/>
      <c r="BO252" s="231"/>
      <c r="BP252" s="231"/>
      <c r="BQ252" s="231"/>
      <c r="BR252" s="231"/>
      <c r="BS252" s="231"/>
      <c r="BT252" s="231"/>
      <c r="BU252" s="231"/>
      <c r="BV252" s="231"/>
      <c r="BW252" s="231"/>
      <c r="BX252" s="231"/>
      <c r="BY252" s="231"/>
      <c r="BZ252" s="231"/>
      <c r="CA252" s="231"/>
      <c r="CB252" s="231"/>
      <c r="CC252" s="231"/>
      <c r="CD252" s="231"/>
      <c r="CE252" s="231"/>
      <c r="CF252" s="231"/>
      <c r="CG252" s="231"/>
      <c r="CH252" s="231"/>
      <c r="CI252" s="231"/>
      <c r="CJ252" s="231"/>
      <c r="CK252" s="231"/>
      <c r="CL252" s="231"/>
      <c r="CM252" s="231"/>
    </row>
    <row r="253" spans="3:91" ht="13.5" x14ac:dyDescent="0.15">
      <c r="AQ253" s="231"/>
      <c r="AR253" s="231"/>
      <c r="AS253" s="231"/>
      <c r="AT253" s="231"/>
      <c r="AU253" s="231"/>
      <c r="AV253" s="231"/>
      <c r="AW253" s="231"/>
      <c r="AX253" s="231"/>
      <c r="AY253" s="231"/>
      <c r="AZ253" s="231"/>
      <c r="BA253" s="231"/>
      <c r="BB253" s="231"/>
      <c r="BC253" s="231"/>
      <c r="BD253" s="231"/>
      <c r="BE253" s="231"/>
      <c r="BF253" s="231"/>
      <c r="BG253" s="231"/>
      <c r="BH253" s="231"/>
      <c r="BI253" s="231"/>
      <c r="BJ253" s="231"/>
      <c r="BK253" s="231"/>
      <c r="BL253" s="231"/>
      <c r="BM253" s="231"/>
      <c r="BN253" s="231"/>
      <c r="BO253" s="231"/>
      <c r="BP253" s="231"/>
      <c r="BQ253" s="231"/>
      <c r="BR253" s="231"/>
      <c r="BS253" s="231"/>
      <c r="BT253" s="231"/>
      <c r="BU253" s="231"/>
      <c r="BV253" s="231"/>
      <c r="BW253" s="231"/>
      <c r="BX253" s="231"/>
      <c r="BY253" s="231"/>
      <c r="BZ253" s="231"/>
      <c r="CA253" s="231"/>
      <c r="CB253" s="231"/>
      <c r="CC253" s="231"/>
      <c r="CD253" s="231"/>
      <c r="CE253" s="231"/>
      <c r="CF253" s="231"/>
      <c r="CG253" s="231"/>
      <c r="CH253" s="231"/>
      <c r="CI253" s="231"/>
      <c r="CJ253" s="231"/>
      <c r="CK253" s="231"/>
      <c r="CL253" s="231"/>
      <c r="CM253" s="231"/>
    </row>
    <row r="254" spans="3:91" s="108" customFormat="1" ht="28.5" customHeight="1" x14ac:dyDescent="0.15">
      <c r="C254" s="108" t="s">
        <v>530</v>
      </c>
      <c r="AV254" s="110"/>
      <c r="AW254" s="110"/>
      <c r="AX254" s="110"/>
      <c r="AY254" s="110"/>
      <c r="AZ254" s="110"/>
      <c r="BA254" s="110"/>
      <c r="BB254" s="110"/>
      <c r="BC254" s="110"/>
      <c r="BD254" s="110"/>
      <c r="BE254" s="110"/>
      <c r="BF254" s="110"/>
      <c r="BG254" s="110"/>
      <c r="BH254" s="110"/>
      <c r="BI254" s="110"/>
      <c r="BJ254" s="110"/>
      <c r="BK254" s="110"/>
      <c r="BL254" s="110"/>
      <c r="BM254" s="110"/>
      <c r="BN254" s="110"/>
      <c r="BO254" s="110"/>
      <c r="BP254" s="110"/>
      <c r="BQ254" s="110"/>
    </row>
    <row r="255" spans="3:91" ht="28.5" customHeight="1" x14ac:dyDescent="0.15">
      <c r="E255" s="47" t="s">
        <v>277</v>
      </c>
      <c r="AV255" s="48"/>
      <c r="AW255" s="48"/>
      <c r="AX255" s="48"/>
      <c r="AY255" s="48"/>
      <c r="AZ255" s="48"/>
      <c r="BA255" s="48"/>
      <c r="BB255" s="48"/>
      <c r="BC255" s="48"/>
      <c r="BD255" s="48"/>
      <c r="BE255" s="48"/>
      <c r="BF255" s="48"/>
      <c r="BG255" s="48"/>
      <c r="BH255" s="48"/>
      <c r="BI255" s="48"/>
      <c r="BJ255" s="48"/>
      <c r="BK255" s="48"/>
      <c r="BL255" s="48"/>
      <c r="BM255" s="48"/>
      <c r="BN255" s="48"/>
      <c r="BO255" s="48"/>
      <c r="BP255" s="48"/>
      <c r="BQ255" s="48"/>
    </row>
    <row r="256" spans="3:91" ht="28.5" customHeight="1" x14ac:dyDescent="0.15">
      <c r="G256" s="379" t="s">
        <v>531</v>
      </c>
      <c r="H256" s="380"/>
      <c r="I256" s="380"/>
      <c r="J256" s="380"/>
      <c r="K256" s="380"/>
      <c r="L256" s="380"/>
      <c r="M256" s="380"/>
      <c r="N256" s="380"/>
      <c r="O256" s="380"/>
      <c r="P256" s="380"/>
      <c r="Q256" s="380"/>
      <c r="R256" s="380"/>
      <c r="S256" s="380"/>
      <c r="T256" s="380"/>
      <c r="U256" s="380"/>
      <c r="V256" s="380"/>
      <c r="W256" s="380"/>
      <c r="X256" s="380"/>
      <c r="Y256" s="380"/>
      <c r="Z256" s="380"/>
      <c r="AA256" s="380"/>
      <c r="AB256" s="381"/>
      <c r="AV256" s="48"/>
      <c r="AW256" s="48"/>
      <c r="AX256" s="48"/>
      <c r="AY256" s="48"/>
      <c r="AZ256" s="48"/>
      <c r="BA256" s="48"/>
      <c r="BB256" s="48"/>
      <c r="BC256" s="48"/>
      <c r="BD256" s="48"/>
      <c r="BE256" s="48"/>
      <c r="BF256" s="48"/>
      <c r="BG256" s="48"/>
      <c r="BH256" s="48"/>
      <c r="BI256" s="48"/>
      <c r="BJ256" s="48"/>
      <c r="BK256" s="48"/>
      <c r="BL256" s="48"/>
      <c r="BM256" s="48"/>
      <c r="BN256" s="48"/>
      <c r="BO256" s="48"/>
      <c r="BP256" s="48"/>
      <c r="BQ256" s="48"/>
    </row>
    <row r="257" spans="7:69" ht="16.5" customHeight="1" x14ac:dyDescent="0.15">
      <c r="G257" s="452" t="s">
        <v>532</v>
      </c>
      <c r="H257" s="453"/>
      <c r="I257" s="453"/>
      <c r="J257" s="453"/>
      <c r="K257" s="454"/>
      <c r="L257" s="45"/>
      <c r="M257" s="48"/>
      <c r="N257" s="48"/>
      <c r="O257" s="48"/>
      <c r="P257" s="48"/>
      <c r="Q257" s="48"/>
      <c r="R257" s="48"/>
      <c r="S257" s="48"/>
      <c r="T257" s="48"/>
      <c r="U257" s="48"/>
      <c r="V257" s="48"/>
      <c r="W257" s="48"/>
      <c r="X257" s="48"/>
      <c r="Y257" s="48"/>
      <c r="Z257" s="48"/>
      <c r="AA257" s="48"/>
      <c r="AB257" s="63"/>
      <c r="AV257" s="48"/>
      <c r="AW257" s="48"/>
      <c r="AX257" s="48"/>
      <c r="AY257" s="48"/>
      <c r="AZ257" s="48"/>
      <c r="BA257" s="48"/>
      <c r="BB257" s="48"/>
      <c r="BC257" s="48"/>
      <c r="BD257" s="48"/>
      <c r="BE257" s="48"/>
      <c r="BF257" s="48"/>
      <c r="BG257" s="48"/>
      <c r="BH257" s="48"/>
      <c r="BI257" s="48"/>
      <c r="BJ257" s="48"/>
      <c r="BK257" s="48"/>
      <c r="BL257" s="48"/>
      <c r="BM257" s="48"/>
      <c r="BN257" s="48"/>
      <c r="BO257" s="48"/>
      <c r="BP257" s="48"/>
      <c r="BQ257" s="48"/>
    </row>
    <row r="258" spans="7:69" ht="20.25" customHeight="1" x14ac:dyDescent="0.15">
      <c r="G258" s="438"/>
      <c r="H258" s="455"/>
      <c r="I258" s="455"/>
      <c r="J258" s="455"/>
      <c r="K258" s="439"/>
      <c r="L258" s="62"/>
      <c r="M258" s="48" t="e">
        <f>VLOOKUP(入力用!$D$4,入力用!$AR$2:$AW$59,4,FALSE)</f>
        <v>#N/A</v>
      </c>
      <c r="N258" s="48"/>
      <c r="O258" s="48"/>
      <c r="P258" s="48"/>
      <c r="Q258" s="48"/>
      <c r="R258" s="48"/>
      <c r="S258" s="48"/>
      <c r="T258" s="48"/>
      <c r="V258" s="48"/>
      <c r="W258" s="48" t="s">
        <v>204</v>
      </c>
      <c r="X258" s="48"/>
      <c r="Y258" s="48"/>
      <c r="Z258" s="48"/>
      <c r="AA258" s="48"/>
      <c r="AB258" s="63"/>
      <c r="AP258" s="55"/>
      <c r="AV258" s="48"/>
      <c r="AW258" s="48"/>
      <c r="AX258" s="48"/>
      <c r="AY258" s="48"/>
      <c r="AZ258" s="48"/>
      <c r="BA258" s="48"/>
      <c r="BB258" s="48"/>
      <c r="BC258" s="48"/>
      <c r="BD258" s="48"/>
      <c r="BE258" s="48"/>
      <c r="BF258" s="48"/>
      <c r="BG258" s="48"/>
      <c r="BH258" s="48"/>
      <c r="BI258" s="48"/>
      <c r="BJ258" s="48"/>
      <c r="BK258" s="48"/>
      <c r="BL258" s="48"/>
      <c r="BM258" s="48"/>
      <c r="BN258" s="48"/>
      <c r="BO258" s="48"/>
      <c r="BP258" s="48"/>
      <c r="BQ258" s="48"/>
    </row>
    <row r="259" spans="7:69" ht="20.25" customHeight="1" x14ac:dyDescent="0.15">
      <c r="G259" s="438"/>
      <c r="H259" s="455"/>
      <c r="I259" s="455"/>
      <c r="J259" s="455"/>
      <c r="K259" s="439"/>
      <c r="L259" s="62"/>
      <c r="M259" s="48" t="str">
        <f>IF(入力用!E9="","",入力用!AH21)</f>
        <v>高専機構本部整備課</v>
      </c>
      <c r="N259" s="48"/>
      <c r="O259" s="48"/>
      <c r="P259" s="48"/>
      <c r="Q259" s="48"/>
      <c r="R259" s="48"/>
      <c r="S259" s="48"/>
      <c r="T259" s="48"/>
      <c r="V259" s="48"/>
      <c r="W259" s="48" t="str">
        <f>IF($M$259="","","監督職員")</f>
        <v>監督職員</v>
      </c>
      <c r="X259" s="48"/>
      <c r="Y259" s="48"/>
      <c r="Z259" s="48"/>
      <c r="AA259" s="48"/>
      <c r="AB259" s="63"/>
      <c r="AP259" s="55"/>
      <c r="AV259" s="48"/>
      <c r="AW259" s="48"/>
      <c r="AX259" s="48"/>
      <c r="AY259" s="48"/>
      <c r="AZ259" s="48"/>
      <c r="BA259" s="48"/>
      <c r="BB259" s="48"/>
      <c r="BC259" s="48"/>
      <c r="BD259" s="48"/>
      <c r="BE259" s="48"/>
      <c r="BF259" s="48"/>
      <c r="BG259" s="48"/>
      <c r="BH259" s="48"/>
      <c r="BI259" s="48"/>
      <c r="BJ259" s="48"/>
      <c r="BK259" s="48"/>
      <c r="BL259" s="48"/>
      <c r="BM259" s="48"/>
      <c r="BN259" s="48"/>
      <c r="BO259" s="48"/>
      <c r="BP259" s="48"/>
      <c r="BQ259" s="48"/>
    </row>
    <row r="260" spans="7:69" ht="20.25" customHeight="1" x14ac:dyDescent="0.15">
      <c r="G260" s="438"/>
      <c r="H260" s="455"/>
      <c r="I260" s="455"/>
      <c r="J260" s="455"/>
      <c r="K260" s="439"/>
      <c r="L260" s="62"/>
      <c r="M260" s="48" t="s">
        <v>643</v>
      </c>
      <c r="N260" s="48"/>
      <c r="O260" s="48"/>
      <c r="P260" s="48"/>
      <c r="Q260" s="48"/>
      <c r="R260" s="48"/>
      <c r="S260" s="48"/>
      <c r="T260" s="48"/>
      <c r="V260" s="48"/>
      <c r="W260" s="48" t="s">
        <v>205</v>
      </c>
      <c r="X260" s="48"/>
      <c r="Y260" s="48"/>
      <c r="Z260" s="48"/>
      <c r="AA260" s="48"/>
      <c r="AB260" s="63"/>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row>
    <row r="261" spans="7:69" ht="18" customHeight="1" x14ac:dyDescent="0.15">
      <c r="G261" s="456"/>
      <c r="H261" s="457"/>
      <c r="I261" s="457"/>
      <c r="J261" s="457"/>
      <c r="K261" s="458"/>
      <c r="L261" s="64"/>
      <c r="M261" s="46"/>
      <c r="N261" s="46"/>
      <c r="O261" s="46"/>
      <c r="P261" s="46"/>
      <c r="Q261" s="46"/>
      <c r="R261" s="46"/>
      <c r="S261" s="46"/>
      <c r="T261" s="46"/>
      <c r="U261" s="46"/>
      <c r="V261" s="46"/>
      <c r="W261" s="46"/>
      <c r="X261" s="46"/>
      <c r="Y261" s="46"/>
      <c r="Z261" s="46"/>
      <c r="AA261" s="46"/>
      <c r="AB261" s="51"/>
      <c r="AV261" s="48"/>
      <c r="AW261" s="48"/>
      <c r="AX261" s="48"/>
      <c r="AY261" s="48"/>
      <c r="AZ261" s="48"/>
      <c r="BA261" s="48"/>
      <c r="BB261" s="48"/>
      <c r="BC261" s="48"/>
      <c r="BD261" s="48"/>
      <c r="BE261" s="48"/>
      <c r="BF261" s="48"/>
      <c r="BG261" s="48"/>
      <c r="BH261" s="48"/>
      <c r="BI261" s="48"/>
      <c r="BJ261" s="48"/>
      <c r="BK261" s="48"/>
      <c r="BL261" s="48"/>
      <c r="BM261" s="48"/>
      <c r="BN261" s="48"/>
      <c r="BO261" s="48"/>
      <c r="BP261" s="48"/>
      <c r="BQ261" s="48"/>
    </row>
    <row r="262" spans="7:69" ht="18.75" customHeight="1" x14ac:dyDescent="0.15">
      <c r="G262" s="452" t="s">
        <v>533</v>
      </c>
      <c r="H262" s="453"/>
      <c r="I262" s="453"/>
      <c r="J262" s="453"/>
      <c r="K262" s="454"/>
      <c r="L262" s="45"/>
      <c r="M262" s="49"/>
      <c r="N262" s="49"/>
      <c r="O262" s="49"/>
      <c r="P262" s="49"/>
      <c r="Q262" s="49"/>
      <c r="R262" s="49"/>
      <c r="S262" s="49"/>
      <c r="T262" s="49"/>
      <c r="U262" s="49"/>
      <c r="V262" s="49"/>
      <c r="W262" s="49"/>
      <c r="X262" s="49"/>
      <c r="Y262" s="49"/>
      <c r="Z262" s="49"/>
      <c r="AA262" s="49"/>
      <c r="AB262" s="52"/>
      <c r="AV262" s="48"/>
      <c r="AW262" s="48"/>
      <c r="AX262" s="48"/>
      <c r="AY262" s="48"/>
      <c r="AZ262" s="48"/>
      <c r="BA262" s="48"/>
      <c r="BB262" s="48"/>
      <c r="BC262" s="48"/>
      <c r="BD262" s="48"/>
      <c r="BE262" s="48"/>
      <c r="BF262" s="48"/>
      <c r="BG262" s="48"/>
      <c r="BH262" s="48"/>
      <c r="BI262" s="48"/>
      <c r="BJ262" s="48"/>
      <c r="BK262" s="48"/>
      <c r="BL262" s="48"/>
      <c r="BM262" s="48"/>
      <c r="BN262" s="48"/>
      <c r="BO262" s="48"/>
      <c r="BP262" s="48"/>
      <c r="BQ262" s="48"/>
    </row>
    <row r="263" spans="7:69" ht="15" customHeight="1" x14ac:dyDescent="0.15">
      <c r="G263" s="438"/>
      <c r="H263" s="455"/>
      <c r="I263" s="455"/>
      <c r="J263" s="455"/>
      <c r="K263" s="439"/>
      <c r="L263" s="62"/>
      <c r="M263" s="48" t="str">
        <f>"毎週"&amp;入力用!C31&amp;"曜日"</f>
        <v>毎週曜日</v>
      </c>
      <c r="N263" s="48"/>
      <c r="O263" s="48"/>
      <c r="P263" s="48"/>
      <c r="Q263" s="48"/>
      <c r="R263" s="48"/>
      <c r="S263" s="48"/>
      <c r="T263" s="48"/>
      <c r="U263" s="48"/>
      <c r="V263" s="48"/>
      <c r="W263" s="48"/>
      <c r="X263" s="48"/>
      <c r="Y263" s="48"/>
      <c r="Z263" s="48"/>
      <c r="AA263" s="48"/>
      <c r="AB263" s="63"/>
      <c r="AP263" s="55"/>
      <c r="AV263" s="48"/>
      <c r="AW263" s="48"/>
      <c r="AX263" s="48"/>
      <c r="AY263" s="48"/>
      <c r="AZ263" s="48"/>
      <c r="BA263" s="48"/>
      <c r="BB263" s="48"/>
      <c r="BC263" s="48"/>
      <c r="BD263" s="48"/>
      <c r="BE263" s="48"/>
      <c r="BF263" s="48"/>
      <c r="BG263" s="48"/>
      <c r="BH263" s="48"/>
      <c r="BI263" s="48"/>
      <c r="BJ263" s="48"/>
      <c r="BK263" s="48"/>
      <c r="BL263" s="48"/>
      <c r="BM263" s="48"/>
      <c r="BN263" s="48"/>
      <c r="BO263" s="48"/>
      <c r="BP263" s="48"/>
      <c r="BQ263" s="48"/>
    </row>
    <row r="264" spans="7:69" ht="15" customHeight="1" x14ac:dyDescent="0.15">
      <c r="G264" s="438"/>
      <c r="H264" s="455"/>
      <c r="I264" s="455"/>
      <c r="J264" s="455"/>
      <c r="K264" s="439"/>
      <c r="L264" s="62"/>
      <c r="M264" s="48" t="str">
        <f>入力用!G31&amp;"："&amp;入力用!I31&amp;"　～　"</f>
        <v>：　～　</v>
      </c>
      <c r="N264" s="48"/>
      <c r="O264" s="48"/>
      <c r="P264" s="48"/>
      <c r="Q264" s="48"/>
      <c r="R264" s="48"/>
      <c r="S264" s="48"/>
      <c r="T264" s="48"/>
      <c r="U264" s="48"/>
      <c r="V264" s="48"/>
      <c r="W264" s="48"/>
      <c r="X264" s="48"/>
      <c r="Y264" s="48"/>
      <c r="Z264" s="48"/>
      <c r="AA264" s="48"/>
      <c r="AB264" s="63"/>
      <c r="AP264" s="55"/>
      <c r="AV264" s="48"/>
      <c r="AW264" s="48"/>
      <c r="AX264" s="48"/>
      <c r="AY264" s="48"/>
      <c r="AZ264" s="48"/>
      <c r="BA264" s="48"/>
      <c r="BB264" s="48"/>
      <c r="BC264" s="48"/>
      <c r="BD264" s="48"/>
      <c r="BE264" s="48"/>
      <c r="BF264" s="48"/>
      <c r="BG264" s="48"/>
      <c r="BH264" s="48"/>
      <c r="BI264" s="48"/>
      <c r="BJ264" s="48"/>
      <c r="BK264" s="48"/>
      <c r="BL264" s="48"/>
      <c r="BM264" s="48"/>
      <c r="BN264" s="48"/>
      <c r="BO264" s="48"/>
      <c r="BP264" s="48"/>
      <c r="BQ264" s="48"/>
    </row>
    <row r="265" spans="7:69" ht="17.25" customHeight="1" x14ac:dyDescent="0.15">
      <c r="G265" s="456"/>
      <c r="H265" s="457"/>
      <c r="I265" s="457"/>
      <c r="J265" s="457"/>
      <c r="K265" s="458"/>
      <c r="L265" s="64"/>
      <c r="M265" s="46"/>
      <c r="N265" s="46"/>
      <c r="O265" s="46"/>
      <c r="P265" s="46"/>
      <c r="Q265" s="46"/>
      <c r="R265" s="46"/>
      <c r="S265" s="46"/>
      <c r="T265" s="46"/>
      <c r="U265" s="46"/>
      <c r="V265" s="46"/>
      <c r="W265" s="46"/>
      <c r="X265" s="46"/>
      <c r="Y265" s="46"/>
      <c r="Z265" s="46"/>
      <c r="AA265" s="46"/>
      <c r="AB265" s="51"/>
      <c r="AV265" s="48"/>
      <c r="AW265" s="48"/>
      <c r="AX265" s="48"/>
      <c r="AY265" s="48"/>
      <c r="AZ265" s="48"/>
      <c r="BA265" s="48"/>
      <c r="BB265" s="48"/>
      <c r="BC265" s="48"/>
      <c r="BD265" s="48"/>
      <c r="BE265" s="48"/>
      <c r="BF265" s="48"/>
      <c r="BG265" s="48"/>
      <c r="BH265" s="48"/>
      <c r="BI265" s="48"/>
      <c r="BJ265" s="48"/>
      <c r="BK265" s="48"/>
      <c r="BL265" s="48"/>
      <c r="BM265" s="48"/>
      <c r="BN265" s="48"/>
      <c r="BO265" s="48"/>
      <c r="BP265" s="48"/>
      <c r="BQ265" s="48"/>
    </row>
    <row r="266" spans="7:69" ht="28.5" customHeight="1" x14ac:dyDescent="0.15">
      <c r="G266" s="452" t="s">
        <v>185</v>
      </c>
      <c r="H266" s="453"/>
      <c r="I266" s="453"/>
      <c r="J266" s="453"/>
      <c r="K266" s="454"/>
      <c r="L266" s="45"/>
      <c r="M266" s="459" t="str">
        <f>入力用!N31</f>
        <v>現場事務所</v>
      </c>
      <c r="N266" s="459"/>
      <c r="O266" s="459"/>
      <c r="P266" s="459"/>
      <c r="Q266" s="459"/>
      <c r="R266" s="459"/>
      <c r="S266" s="459"/>
      <c r="T266" s="459"/>
      <c r="U266" s="459"/>
      <c r="V266" s="459"/>
      <c r="W266" s="459"/>
      <c r="X266" s="459"/>
      <c r="Y266" s="459"/>
      <c r="Z266" s="459"/>
      <c r="AA266" s="459"/>
      <c r="AB266" s="460"/>
      <c r="AP266" s="55"/>
      <c r="AV266" s="48"/>
      <c r="AW266" s="48"/>
      <c r="AX266" s="48"/>
      <c r="AY266" s="48"/>
      <c r="AZ266" s="48"/>
      <c r="BA266" s="48"/>
      <c r="BB266" s="48"/>
      <c r="BC266" s="48"/>
      <c r="BD266" s="48"/>
      <c r="BE266" s="48"/>
      <c r="BF266" s="48"/>
      <c r="BG266" s="48"/>
      <c r="BH266" s="48"/>
      <c r="BI266" s="48"/>
      <c r="BJ266" s="48"/>
      <c r="BK266" s="48"/>
      <c r="BL266" s="48"/>
      <c r="BM266" s="48"/>
      <c r="BN266" s="48"/>
      <c r="BO266" s="48"/>
      <c r="BP266" s="48"/>
      <c r="BQ266" s="48"/>
    </row>
    <row r="267" spans="7:69" x14ac:dyDescent="0.15">
      <c r="G267" s="438"/>
      <c r="H267" s="455"/>
      <c r="I267" s="455"/>
      <c r="J267" s="455"/>
      <c r="K267" s="439"/>
      <c r="L267" s="62"/>
      <c r="M267" s="461"/>
      <c r="N267" s="461"/>
      <c r="O267" s="461"/>
      <c r="P267" s="461"/>
      <c r="Q267" s="461"/>
      <c r="R267" s="461"/>
      <c r="S267" s="461"/>
      <c r="T267" s="461"/>
      <c r="U267" s="461"/>
      <c r="V267" s="461"/>
      <c r="W267" s="461"/>
      <c r="X267" s="461"/>
      <c r="Y267" s="461"/>
      <c r="Z267" s="461"/>
      <c r="AA267" s="461"/>
      <c r="AB267" s="462"/>
      <c r="AV267" s="48"/>
      <c r="AW267" s="48"/>
      <c r="AX267" s="48"/>
      <c r="AY267" s="48"/>
      <c r="AZ267" s="48"/>
      <c r="BA267" s="48"/>
      <c r="BB267" s="48"/>
      <c r="BC267" s="48"/>
      <c r="BD267" s="48"/>
      <c r="BE267" s="48"/>
      <c r="BF267" s="48"/>
      <c r="BG267" s="48"/>
      <c r="BH267" s="48"/>
      <c r="BI267" s="48"/>
      <c r="BJ267" s="48"/>
      <c r="BK267" s="48"/>
      <c r="BL267" s="48"/>
      <c r="BM267" s="48"/>
      <c r="BN267" s="48"/>
      <c r="BO267" s="48"/>
      <c r="BP267" s="48"/>
      <c r="BQ267" s="48"/>
    </row>
    <row r="268" spans="7:69" ht="28.5" customHeight="1" x14ac:dyDescent="0.15">
      <c r="G268" s="456"/>
      <c r="H268" s="457"/>
      <c r="I268" s="457"/>
      <c r="J268" s="457"/>
      <c r="K268" s="458"/>
      <c r="L268" s="64"/>
      <c r="M268" s="463"/>
      <c r="N268" s="463"/>
      <c r="O268" s="463"/>
      <c r="P268" s="463"/>
      <c r="Q268" s="463"/>
      <c r="R268" s="463"/>
      <c r="S268" s="463"/>
      <c r="T268" s="463"/>
      <c r="U268" s="463"/>
      <c r="V268" s="463"/>
      <c r="W268" s="463"/>
      <c r="X268" s="463"/>
      <c r="Y268" s="463"/>
      <c r="Z268" s="463"/>
      <c r="AA268" s="463"/>
      <c r="AB268" s="464"/>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row>
    <row r="269" spans="7:69" ht="28.5" customHeight="1" x14ac:dyDescent="0.15">
      <c r="G269" s="452" t="s">
        <v>534</v>
      </c>
      <c r="H269" s="453"/>
      <c r="I269" s="453"/>
      <c r="J269" s="453"/>
      <c r="K269" s="454"/>
      <c r="L269" s="62"/>
      <c r="M269" s="75"/>
      <c r="N269" s="75"/>
      <c r="O269" s="75"/>
      <c r="P269" s="75"/>
      <c r="Q269" s="75"/>
      <c r="R269" s="75"/>
      <c r="S269" s="75"/>
      <c r="T269" s="75"/>
      <c r="U269" s="75"/>
      <c r="V269" s="75"/>
      <c r="W269" s="75"/>
      <c r="X269" s="75"/>
      <c r="Y269" s="75"/>
      <c r="Z269" s="75"/>
      <c r="AA269" s="75"/>
      <c r="AB269" s="74"/>
      <c r="AV269" s="48"/>
      <c r="AW269" s="48"/>
      <c r="AX269" s="48"/>
      <c r="AY269" s="48"/>
      <c r="AZ269" s="48"/>
      <c r="BA269" s="48"/>
      <c r="BB269" s="48"/>
      <c r="BC269" s="48"/>
      <c r="BD269" s="48"/>
      <c r="BE269" s="48"/>
      <c r="BF269" s="48"/>
      <c r="BG269" s="48"/>
      <c r="BH269" s="48"/>
      <c r="BI269" s="48"/>
      <c r="BJ269" s="48"/>
      <c r="BK269" s="48"/>
      <c r="BL269" s="48"/>
      <c r="BM269" s="48"/>
      <c r="BN269" s="48"/>
      <c r="BO269" s="48"/>
      <c r="BP269" s="48"/>
      <c r="BQ269" s="48"/>
    </row>
    <row r="270" spans="7:69" ht="15.75" customHeight="1" x14ac:dyDescent="0.15">
      <c r="G270" s="438"/>
      <c r="H270" s="455"/>
      <c r="I270" s="455"/>
      <c r="J270" s="455"/>
      <c r="K270" s="439"/>
      <c r="L270" s="62"/>
      <c r="M270" s="48" t="s">
        <v>186</v>
      </c>
      <c r="N270" s="48"/>
      <c r="O270" s="48"/>
      <c r="P270" s="48"/>
      <c r="Q270" s="48"/>
      <c r="R270" s="48"/>
      <c r="S270" s="48"/>
      <c r="T270" s="48"/>
      <c r="U270" s="48"/>
      <c r="V270" s="48"/>
      <c r="W270" s="48"/>
      <c r="X270" s="48"/>
      <c r="Y270" s="48"/>
      <c r="Z270" s="48"/>
      <c r="AA270" s="48"/>
      <c r="AB270" s="63"/>
      <c r="AV270" s="48"/>
      <c r="AW270" s="48"/>
      <c r="AX270" s="48"/>
      <c r="AY270" s="48"/>
      <c r="AZ270" s="48"/>
      <c r="BA270" s="48"/>
      <c r="BB270" s="48"/>
      <c r="BC270" s="48"/>
      <c r="BD270" s="48"/>
      <c r="BE270" s="48"/>
      <c r="BF270" s="48"/>
      <c r="BG270" s="48"/>
      <c r="BH270" s="48"/>
      <c r="BI270" s="48"/>
      <c r="BJ270" s="48"/>
      <c r="BK270" s="48"/>
      <c r="BL270" s="48"/>
      <c r="BM270" s="48"/>
      <c r="BN270" s="48"/>
      <c r="BO270" s="48"/>
      <c r="BP270" s="48"/>
      <c r="BQ270" s="48"/>
    </row>
    <row r="271" spans="7:69" ht="15.75" customHeight="1" x14ac:dyDescent="0.15">
      <c r="G271" s="438"/>
      <c r="H271" s="455"/>
      <c r="I271" s="455"/>
      <c r="J271" s="455"/>
      <c r="K271" s="439"/>
      <c r="L271" s="62"/>
      <c r="M271" s="48" t="s">
        <v>187</v>
      </c>
      <c r="N271" s="48"/>
      <c r="O271" s="48"/>
      <c r="P271" s="48"/>
      <c r="Q271" s="48"/>
      <c r="R271" s="48"/>
      <c r="S271" s="48"/>
      <c r="T271" s="48"/>
      <c r="U271" s="48"/>
      <c r="V271" s="48"/>
      <c r="W271" s="48"/>
      <c r="X271" s="48"/>
      <c r="Y271" s="48"/>
      <c r="Z271" s="48"/>
      <c r="AA271" s="48"/>
      <c r="AB271" s="63"/>
      <c r="AV271" s="48"/>
      <c r="AW271" s="48"/>
      <c r="AX271" s="48"/>
      <c r="AY271" s="48"/>
      <c r="AZ271" s="48"/>
      <c r="BA271" s="48"/>
      <c r="BB271" s="48"/>
      <c r="BC271" s="48"/>
      <c r="BD271" s="48"/>
      <c r="BE271" s="48"/>
      <c r="BF271" s="48"/>
      <c r="BG271" s="48"/>
      <c r="BH271" s="48"/>
      <c r="BI271" s="48"/>
      <c r="BJ271" s="48"/>
      <c r="BK271" s="48"/>
      <c r="BL271" s="48"/>
      <c r="BM271" s="48"/>
      <c r="BN271" s="48"/>
      <c r="BO271" s="48"/>
      <c r="BP271" s="48"/>
      <c r="BQ271" s="48"/>
    </row>
    <row r="272" spans="7:69" ht="15.75" customHeight="1" x14ac:dyDescent="0.15">
      <c r="G272" s="438"/>
      <c r="H272" s="455"/>
      <c r="I272" s="455"/>
      <c r="J272" s="455"/>
      <c r="K272" s="439"/>
      <c r="L272" s="62"/>
      <c r="M272" s="48" t="s">
        <v>188</v>
      </c>
      <c r="N272" s="48"/>
      <c r="O272" s="48"/>
      <c r="P272" s="48"/>
      <c r="Q272" s="48"/>
      <c r="R272" s="48"/>
      <c r="S272" s="48"/>
      <c r="T272" s="48"/>
      <c r="U272" s="48"/>
      <c r="V272" s="48"/>
      <c r="W272" s="48"/>
      <c r="X272" s="48"/>
      <c r="Y272" s="48"/>
      <c r="Z272" s="48"/>
      <c r="AA272" s="48"/>
      <c r="AB272" s="63"/>
      <c r="AV272" s="48"/>
      <c r="AW272" s="48"/>
      <c r="AX272" s="48"/>
      <c r="AY272" s="48"/>
      <c r="AZ272" s="48"/>
      <c r="BA272" s="48"/>
      <c r="BB272" s="48"/>
      <c r="BC272" s="48"/>
      <c r="BD272" s="48"/>
      <c r="BE272" s="48"/>
      <c r="BF272" s="48"/>
      <c r="BG272" s="48"/>
      <c r="BH272" s="48"/>
      <c r="BI272" s="48"/>
      <c r="BJ272" s="48"/>
      <c r="BK272" s="48"/>
      <c r="BL272" s="48"/>
      <c r="BM272" s="48"/>
      <c r="BN272" s="48"/>
      <c r="BO272" s="48"/>
      <c r="BP272" s="48"/>
      <c r="BQ272" s="48"/>
    </row>
    <row r="273" spans="5:69" ht="15.75" customHeight="1" x14ac:dyDescent="0.15">
      <c r="G273" s="438"/>
      <c r="H273" s="455"/>
      <c r="I273" s="455"/>
      <c r="J273" s="455"/>
      <c r="K273" s="439"/>
      <c r="L273" s="62"/>
      <c r="M273" s="48" t="s">
        <v>189</v>
      </c>
      <c r="N273" s="48"/>
      <c r="O273" s="48"/>
      <c r="P273" s="48"/>
      <c r="Q273" s="48"/>
      <c r="R273" s="48"/>
      <c r="S273" s="48"/>
      <c r="T273" s="48"/>
      <c r="U273" s="48"/>
      <c r="V273" s="48"/>
      <c r="W273" s="48"/>
      <c r="X273" s="48"/>
      <c r="Y273" s="48"/>
      <c r="Z273" s="48"/>
      <c r="AA273" s="48"/>
      <c r="AB273" s="63"/>
      <c r="AV273" s="48"/>
      <c r="AW273" s="48"/>
      <c r="AX273" s="48"/>
      <c r="AY273" s="48"/>
      <c r="AZ273" s="48"/>
      <c r="BA273" s="48"/>
      <c r="BB273" s="48"/>
      <c r="BC273" s="48"/>
      <c r="BD273" s="48"/>
      <c r="BE273" s="48"/>
      <c r="BF273" s="48"/>
      <c r="BG273" s="48"/>
      <c r="BH273" s="48"/>
      <c r="BI273" s="48"/>
      <c r="BJ273" s="48"/>
      <c r="BK273" s="48"/>
      <c r="BL273" s="48"/>
      <c r="BM273" s="48"/>
      <c r="BN273" s="48"/>
      <c r="BO273" s="48"/>
      <c r="BP273" s="48"/>
      <c r="BQ273" s="48"/>
    </row>
    <row r="274" spans="5:69" ht="15.75" customHeight="1" x14ac:dyDescent="0.15">
      <c r="G274" s="438"/>
      <c r="H274" s="455"/>
      <c r="I274" s="455"/>
      <c r="J274" s="455"/>
      <c r="K274" s="439"/>
      <c r="L274" s="62"/>
      <c r="M274" s="48" t="s">
        <v>190</v>
      </c>
      <c r="N274" s="48"/>
      <c r="O274" s="48"/>
      <c r="P274" s="48"/>
      <c r="Q274" s="48"/>
      <c r="R274" s="48"/>
      <c r="S274" s="48"/>
      <c r="T274" s="48"/>
      <c r="U274" s="48"/>
      <c r="V274" s="48"/>
      <c r="W274" s="48"/>
      <c r="X274" s="48"/>
      <c r="Y274" s="48"/>
      <c r="Z274" s="48"/>
      <c r="AA274" s="48"/>
      <c r="AB274" s="63"/>
    </row>
    <row r="275" spans="5:69" ht="28.5" customHeight="1" x14ac:dyDescent="0.15">
      <c r="G275" s="456"/>
      <c r="H275" s="457"/>
      <c r="I275" s="457"/>
      <c r="J275" s="457"/>
      <c r="K275" s="458"/>
      <c r="L275" s="64"/>
      <c r="M275" s="46"/>
      <c r="N275" s="46"/>
      <c r="O275" s="46"/>
      <c r="P275" s="46"/>
      <c r="Q275" s="46"/>
      <c r="R275" s="46"/>
      <c r="S275" s="46"/>
      <c r="T275" s="46"/>
      <c r="U275" s="46"/>
      <c r="V275" s="46"/>
      <c r="W275" s="46"/>
      <c r="X275" s="46"/>
      <c r="Y275" s="46"/>
      <c r="Z275" s="46"/>
      <c r="AA275" s="46"/>
      <c r="AB275" s="51"/>
    </row>
    <row r="276" spans="5:69" ht="28.5" customHeight="1" x14ac:dyDescent="0.15">
      <c r="G276" s="48"/>
      <c r="H276" s="48"/>
      <c r="I276" s="48"/>
      <c r="J276" s="48"/>
      <c r="K276" s="48"/>
      <c r="L276" s="48"/>
      <c r="M276" s="48"/>
      <c r="N276" s="48"/>
      <c r="O276" s="48"/>
      <c r="P276" s="48"/>
      <c r="Q276" s="48"/>
      <c r="R276" s="48"/>
      <c r="S276" s="48"/>
      <c r="T276" s="48"/>
      <c r="U276" s="48"/>
      <c r="V276" s="48"/>
      <c r="W276" s="48"/>
      <c r="X276" s="48"/>
      <c r="Y276" s="48"/>
      <c r="Z276" s="48"/>
      <c r="AA276" s="48"/>
      <c r="AB276" s="48"/>
    </row>
    <row r="277" spans="5:69" ht="28.5" customHeight="1" x14ac:dyDescent="0.15">
      <c r="E277" s="47" t="s">
        <v>278</v>
      </c>
    </row>
    <row r="279" spans="5:69" x14ac:dyDescent="0.15">
      <c r="E279" s="47" t="s">
        <v>644</v>
      </c>
    </row>
    <row r="281" spans="5:69" x14ac:dyDescent="0.15">
      <c r="E281" s="47" t="s">
        <v>658</v>
      </c>
    </row>
    <row r="283" spans="5:69" x14ac:dyDescent="0.15">
      <c r="E283" s="47" t="s">
        <v>191</v>
      </c>
    </row>
    <row r="284" spans="5:69" x14ac:dyDescent="0.15">
      <c r="E284" s="47" t="s">
        <v>192</v>
      </c>
    </row>
    <row r="286" spans="5:69" x14ac:dyDescent="0.15">
      <c r="E286" s="47" t="s">
        <v>645</v>
      </c>
    </row>
    <row r="288" spans="5:69" x14ac:dyDescent="0.15">
      <c r="E288" s="47" t="s">
        <v>193</v>
      </c>
    </row>
    <row r="289" spans="5:5" x14ac:dyDescent="0.15">
      <c r="E289" s="47" t="s">
        <v>194</v>
      </c>
    </row>
    <row r="290" spans="5:5" x14ac:dyDescent="0.15">
      <c r="E290" s="47" t="s">
        <v>195</v>
      </c>
    </row>
    <row r="291" spans="5:5" ht="15" customHeight="1" x14ac:dyDescent="0.15"/>
  </sheetData>
  <mergeCells count="233">
    <mergeCell ref="AQ185:CM251"/>
    <mergeCell ref="Z208:AE210"/>
    <mergeCell ref="Z203:AF204"/>
    <mergeCell ref="U204:Y204"/>
    <mergeCell ref="U207:Y207"/>
    <mergeCell ref="Q177:U177"/>
    <mergeCell ref="P158:U160"/>
    <mergeCell ref="U202:Y202"/>
    <mergeCell ref="AQ36:CM81"/>
    <mergeCell ref="AQ82:CM120"/>
    <mergeCell ref="AQ121:CM184"/>
    <mergeCell ref="Q127:U127"/>
    <mergeCell ref="Q180:U180"/>
    <mergeCell ref="Q132:U132"/>
    <mergeCell ref="AC132:AG133"/>
    <mergeCell ref="AC166:AG166"/>
    <mergeCell ref="AH166:AN167"/>
    <mergeCell ref="K114:Q114"/>
    <mergeCell ref="K166:P167"/>
    <mergeCell ref="Q155:U155"/>
    <mergeCell ref="U199:Y199"/>
    <mergeCell ref="Q174:U174"/>
    <mergeCell ref="Q172:U172"/>
    <mergeCell ref="Q173:U173"/>
    <mergeCell ref="C38:AN38"/>
    <mergeCell ref="C84:AN84"/>
    <mergeCell ref="AF110:AL110"/>
    <mergeCell ref="R117:X117"/>
    <mergeCell ref="Y117:AE117"/>
    <mergeCell ref="V127:AB128"/>
    <mergeCell ref="Q126:U126"/>
    <mergeCell ref="Q165:U165"/>
    <mergeCell ref="Q142:U142"/>
    <mergeCell ref="Q146:U146"/>
    <mergeCell ref="Y116:AE116"/>
    <mergeCell ref="AC131:AG131"/>
    <mergeCell ref="AC139:AG139"/>
    <mergeCell ref="Q144:U144"/>
    <mergeCell ref="V153:AA155"/>
    <mergeCell ref="Q154:U154"/>
    <mergeCell ref="Q128:U128"/>
    <mergeCell ref="Y77:AE77"/>
    <mergeCell ref="Y73:AE73"/>
    <mergeCell ref="R73:X73"/>
    <mergeCell ref="K73:Q73"/>
    <mergeCell ref="K113:Q113"/>
    <mergeCell ref="W96:AB96"/>
    <mergeCell ref="K116:Q116"/>
    <mergeCell ref="Q167:U167"/>
    <mergeCell ref="AH132:AN133"/>
    <mergeCell ref="AC129:AG129"/>
    <mergeCell ref="O191:T192"/>
    <mergeCell ref="U191:Y191"/>
    <mergeCell ref="U190:Y190"/>
    <mergeCell ref="K178:P179"/>
    <mergeCell ref="V172:AB173"/>
    <mergeCell ref="Q179:U179"/>
    <mergeCell ref="V178:AB179"/>
    <mergeCell ref="AC171:AG171"/>
    <mergeCell ref="Q178:U178"/>
    <mergeCell ref="AC167:AG167"/>
    <mergeCell ref="AC172:AG172"/>
    <mergeCell ref="AC173:AG173"/>
    <mergeCell ref="AC174:AG174"/>
    <mergeCell ref="AC168:AG168"/>
    <mergeCell ref="AC134:AG134"/>
    <mergeCell ref="AC140:AG140"/>
    <mergeCell ref="Q153:U153"/>
    <mergeCell ref="P148:U149"/>
    <mergeCell ref="Z191:AF192"/>
    <mergeCell ref="U192:Y192"/>
    <mergeCell ref="K115:Q115"/>
    <mergeCell ref="K153:P155"/>
    <mergeCell ref="K138:P139"/>
    <mergeCell ref="N140:P140"/>
    <mergeCell ref="Q143:U143"/>
    <mergeCell ref="Q139:U139"/>
    <mergeCell ref="R116:X116"/>
    <mergeCell ref="K143:P145"/>
    <mergeCell ref="V143:AA145"/>
    <mergeCell ref="Q129:U129"/>
    <mergeCell ref="Q140:U140"/>
    <mergeCell ref="Q152:U152"/>
    <mergeCell ref="Y115:AE115"/>
    <mergeCell ref="AC126:AG126"/>
    <mergeCell ref="V138:AB139"/>
    <mergeCell ref="K117:Q117"/>
    <mergeCell ref="AC128:AG128"/>
    <mergeCell ref="AF116:AL116"/>
    <mergeCell ref="AF115:AL115"/>
    <mergeCell ref="Q137:U137"/>
    <mergeCell ref="AC138:AG138"/>
    <mergeCell ref="Q138:U138"/>
    <mergeCell ref="AF117:AL117"/>
    <mergeCell ref="Y114:AE114"/>
    <mergeCell ref="AF113:AL113"/>
    <mergeCell ref="AF112:AL112"/>
    <mergeCell ref="R114:X114"/>
    <mergeCell ref="K172:P173"/>
    <mergeCell ref="Q166:U166"/>
    <mergeCell ref="AH127:AN128"/>
    <mergeCell ref="AC127:AG127"/>
    <mergeCell ref="Q145:U145"/>
    <mergeCell ref="K127:P128"/>
    <mergeCell ref="Q133:U133"/>
    <mergeCell ref="K132:P133"/>
    <mergeCell ref="Q131:U131"/>
    <mergeCell ref="R113:X113"/>
    <mergeCell ref="R115:X115"/>
    <mergeCell ref="V132:AB133"/>
    <mergeCell ref="Q134:U134"/>
    <mergeCell ref="AH172:AN173"/>
    <mergeCell ref="AH138:AN139"/>
    <mergeCell ref="AC137:AG137"/>
    <mergeCell ref="Q168:U168"/>
    <mergeCell ref="AC165:AG165"/>
    <mergeCell ref="V166:AB167"/>
    <mergeCell ref="Q171:U171"/>
    <mergeCell ref="E55:L57"/>
    <mergeCell ref="AF71:AL71"/>
    <mergeCell ref="Y71:AE71"/>
    <mergeCell ref="R71:X71"/>
    <mergeCell ref="K71:Q71"/>
    <mergeCell ref="O55:T55"/>
    <mergeCell ref="AD60:AJ60"/>
    <mergeCell ref="AD59:AJ59"/>
    <mergeCell ref="Y113:AE113"/>
    <mergeCell ref="Y112:AE112"/>
    <mergeCell ref="R75:X75"/>
    <mergeCell ref="K77:Q77"/>
    <mergeCell ref="K110:Q110"/>
    <mergeCell ref="K112:Q112"/>
    <mergeCell ref="R112:X112"/>
    <mergeCell ref="D86:AM86"/>
    <mergeCell ref="N94:T94"/>
    <mergeCell ref="R110:X110"/>
    <mergeCell ref="O98:T98"/>
    <mergeCell ref="W98:AB98"/>
    <mergeCell ref="AE96:AJ96"/>
    <mergeCell ref="AE98:AJ98"/>
    <mergeCell ref="Y110:AE110"/>
    <mergeCell ref="V60:AB60"/>
    <mergeCell ref="V59:AB59"/>
    <mergeCell ref="K74:Q74"/>
    <mergeCell ref="AF74:AL74"/>
    <mergeCell ref="AF73:AL73"/>
    <mergeCell ref="O96:T96"/>
    <mergeCell ref="R74:X74"/>
    <mergeCell ref="Y74:AE74"/>
    <mergeCell ref="AF75:AL75"/>
    <mergeCell ref="AD94:AJ94"/>
    <mergeCell ref="K75:Q75"/>
    <mergeCell ref="Y76:AE76"/>
    <mergeCell ref="Y75:AE75"/>
    <mergeCell ref="Y78:AE78"/>
    <mergeCell ref="K76:Q76"/>
    <mergeCell ref="AF78:AL78"/>
    <mergeCell ref="AF77:AL77"/>
    <mergeCell ref="R78:X78"/>
    <mergeCell ref="K78:Q78"/>
    <mergeCell ref="R77:X77"/>
    <mergeCell ref="R76:X76"/>
    <mergeCell ref="U197:Y197"/>
    <mergeCell ref="Z197:AF198"/>
    <mergeCell ref="U198:Y198"/>
    <mergeCell ref="U196:Y196"/>
    <mergeCell ref="U193:Y193"/>
    <mergeCell ref="D40:AM40"/>
    <mergeCell ref="AE55:AJ55"/>
    <mergeCell ref="W57:AB57"/>
    <mergeCell ref="W56:AB56"/>
    <mergeCell ref="O57:T57"/>
    <mergeCell ref="O56:T56"/>
    <mergeCell ref="AE57:AJ57"/>
    <mergeCell ref="AE56:AJ56"/>
    <mergeCell ref="V94:AB94"/>
    <mergeCell ref="AF76:AL76"/>
    <mergeCell ref="N60:T60"/>
    <mergeCell ref="N59:T59"/>
    <mergeCell ref="AD48:AJ48"/>
    <mergeCell ref="V48:AB48"/>
    <mergeCell ref="N48:T48"/>
    <mergeCell ref="AE50:AJ50"/>
    <mergeCell ref="AF114:AL114"/>
    <mergeCell ref="W50:AB50"/>
    <mergeCell ref="O50:T50"/>
    <mergeCell ref="G269:K275"/>
    <mergeCell ref="G256:AB256"/>
    <mergeCell ref="Z243:AF244"/>
    <mergeCell ref="U244:Y244"/>
    <mergeCell ref="G257:K261"/>
    <mergeCell ref="G266:K268"/>
    <mergeCell ref="G262:K265"/>
    <mergeCell ref="O243:T244"/>
    <mergeCell ref="M266:AB268"/>
    <mergeCell ref="U245:Y245"/>
    <mergeCell ref="U221:Y221"/>
    <mergeCell ref="U243:Y243"/>
    <mergeCell ref="T217:Y219"/>
    <mergeCell ref="O222:T224"/>
    <mergeCell ref="U223:Y223"/>
    <mergeCell ref="T226:Y228"/>
    <mergeCell ref="U237:Y237"/>
    <mergeCell ref="U234:Y234"/>
    <mergeCell ref="U238:Y238"/>
    <mergeCell ref="O232:T233"/>
    <mergeCell ref="U232:Y232"/>
    <mergeCell ref="U233:Y233"/>
    <mergeCell ref="U231:Y231"/>
    <mergeCell ref="F153:J154"/>
    <mergeCell ref="AE240:AE242"/>
    <mergeCell ref="U240:Y240"/>
    <mergeCell ref="U224:Y224"/>
    <mergeCell ref="AB240:AB242"/>
    <mergeCell ref="Z238:AF239"/>
    <mergeCell ref="Z222:AE224"/>
    <mergeCell ref="Z232:AF233"/>
    <mergeCell ref="U242:Y242"/>
    <mergeCell ref="U239:Y239"/>
    <mergeCell ref="U222:Y222"/>
    <mergeCell ref="Q240:Q242"/>
    <mergeCell ref="T240:T242"/>
    <mergeCell ref="O238:T239"/>
    <mergeCell ref="U205:Y205"/>
    <mergeCell ref="O203:T204"/>
    <mergeCell ref="U203:Y203"/>
    <mergeCell ref="O208:T210"/>
    <mergeCell ref="U208:Y208"/>
    <mergeCell ref="U210:Y210"/>
    <mergeCell ref="U209:Y209"/>
    <mergeCell ref="T213:Y214"/>
    <mergeCell ref="U211:Y211"/>
    <mergeCell ref="O197:T198"/>
  </mergeCells>
  <phoneticPr fontId="2"/>
  <conditionalFormatting sqref="N98">
    <cfRule type="expression" dxfId="14" priority="12" stopIfTrue="1">
      <formula>$O$98=0</formula>
    </cfRule>
  </conditionalFormatting>
  <conditionalFormatting sqref="O55:T55">
    <cfRule type="expression" dxfId="13" priority="11" stopIfTrue="1">
      <formula>N$55="○"</formula>
    </cfRule>
  </conditionalFormatting>
  <conditionalFormatting sqref="O56:T56">
    <cfRule type="expression" dxfId="12" priority="9" stopIfTrue="1">
      <formula>N$56="○"</formula>
    </cfRule>
  </conditionalFormatting>
  <conditionalFormatting sqref="O50:T50">
    <cfRule type="expression" dxfId="11" priority="8" stopIfTrue="1">
      <formula>N$50="◎"</formula>
    </cfRule>
  </conditionalFormatting>
  <conditionalFormatting sqref="W50:AB50">
    <cfRule type="expression" dxfId="10" priority="7" stopIfTrue="1">
      <formula>V$50="◎"</formula>
    </cfRule>
  </conditionalFormatting>
  <conditionalFormatting sqref="AE50:AJ50">
    <cfRule type="expression" dxfId="9" priority="6" stopIfTrue="1">
      <formula>AD$50="◎"</formula>
    </cfRule>
  </conditionalFormatting>
  <conditionalFormatting sqref="W55:AB55">
    <cfRule type="expression" dxfId="8" priority="5" stopIfTrue="1">
      <formula>V$55="○"</formula>
    </cfRule>
  </conditionalFormatting>
  <conditionalFormatting sqref="AE55:AJ55">
    <cfRule type="expression" dxfId="7" priority="4" stopIfTrue="1">
      <formula>AD$55="○"</formula>
    </cfRule>
  </conditionalFormatting>
  <conditionalFormatting sqref="W56:AB56">
    <cfRule type="expression" dxfId="6" priority="3" stopIfTrue="1">
      <formula>V$56="○"</formula>
    </cfRule>
  </conditionalFormatting>
  <conditionalFormatting sqref="AE56:AJ56">
    <cfRule type="expression" dxfId="5" priority="2" stopIfTrue="1">
      <formula>AD$56="○"</formula>
    </cfRule>
  </conditionalFormatting>
  <conditionalFormatting sqref="W52:AB52 AE52:AJ52 O52:T52">
    <cfRule type="expression" dxfId="4" priority="1" stopIfTrue="1">
      <formula>N$52="○"</formula>
    </cfRule>
  </conditionalFormatting>
  <printOptions horizontalCentered="1" verticalCentered="1"/>
  <pageMargins left="0.19685039370078741" right="0.19685039370078741" top="0.74803149606299213" bottom="0.74803149606299213" header="0.31496062992125984" footer="0.31496062992125984"/>
  <pageSetup paperSize="9" fitToHeight="4" orientation="portrait" blackAndWhite="1" useFirstPageNumber="1" verticalDpi="200" r:id="rId1"/>
  <headerFooter>
    <oddFooter>&amp;C&amp;"HG丸ｺﾞｼｯｸM-PRO,標準"&amp;P</oddFooter>
  </headerFooter>
  <rowBreaks count="3" manualBreakCount="3">
    <brk id="35" min="2" max="40" man="1"/>
    <brk id="120" min="2" max="40" man="1"/>
    <brk id="251" min="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AS255"/>
  <sheetViews>
    <sheetView view="pageBreakPreview" zoomScale="70" zoomScaleNormal="100" zoomScaleSheetLayoutView="70" workbookViewId="0">
      <selection activeCell="G1" sqref="G1"/>
    </sheetView>
  </sheetViews>
  <sheetFormatPr defaultColWidth="9" defaultRowHeight="13.5" x14ac:dyDescent="0.15"/>
  <cols>
    <col min="1" max="1" width="9" style="3"/>
    <col min="2" max="2" width="4.5" style="3" customWidth="1"/>
    <col min="3" max="3" width="11.75" style="10" customWidth="1"/>
    <col min="4" max="4" width="4.25" style="208" bestFit="1" customWidth="1"/>
    <col min="5" max="5" width="2" style="10" bestFit="1" customWidth="1"/>
    <col min="6" max="6" width="4" style="209" customWidth="1"/>
    <col min="7" max="7" width="31.75" style="3" customWidth="1"/>
    <col min="8" max="8" width="29.375" style="3" customWidth="1"/>
    <col min="9" max="10" width="6.25" style="4" customWidth="1"/>
    <col min="11" max="12" width="6.25" style="3" customWidth="1"/>
    <col min="13" max="13" width="9" style="3"/>
    <col min="14" max="15" width="12" style="3" bestFit="1" customWidth="1"/>
    <col min="16" max="16" width="9.125" style="3" bestFit="1" customWidth="1"/>
    <col min="17" max="17" width="9.125" style="3" customWidth="1"/>
    <col min="18" max="24" width="38.25" style="3" customWidth="1"/>
    <col min="25" max="16384" width="9" style="3"/>
  </cols>
  <sheetData>
    <row r="1" spans="2:45" s="5" customFormat="1" ht="18.75" customHeight="1" x14ac:dyDescent="0.15">
      <c r="B1" s="217" t="s">
        <v>833</v>
      </c>
      <c r="D1" s="8"/>
      <c r="E1" s="6"/>
      <c r="F1" s="8"/>
      <c r="P1" s="7">
        <v>0</v>
      </c>
      <c r="Q1" s="7"/>
      <c r="AS1" s="8"/>
    </row>
    <row r="2" spans="2:45" s="5" customFormat="1" ht="18.75" customHeight="1" x14ac:dyDescent="0.15">
      <c r="C2" s="214" t="s">
        <v>431</v>
      </c>
      <c r="D2" s="8"/>
      <c r="E2" s="6"/>
      <c r="F2" s="8"/>
      <c r="P2" s="7">
        <v>1</v>
      </c>
      <c r="Q2" s="7"/>
      <c r="AS2" s="8"/>
    </row>
    <row r="3" spans="2:45" s="5" customFormat="1" ht="12" x14ac:dyDescent="0.15">
      <c r="C3" s="100" t="s">
        <v>872</v>
      </c>
      <c r="D3" s="168"/>
      <c r="E3" s="6"/>
      <c r="F3" s="8"/>
      <c r="L3" s="94"/>
      <c r="M3" s="94"/>
      <c r="AS3" s="8"/>
    </row>
    <row r="4" spans="2:45" s="5" customFormat="1" ht="12" x14ac:dyDescent="0.15">
      <c r="C4" s="6"/>
      <c r="D4" s="8"/>
      <c r="E4" s="6"/>
      <c r="F4" s="8"/>
      <c r="L4" s="94"/>
      <c r="M4" s="94"/>
      <c r="N4" s="7"/>
      <c r="O4" s="7"/>
      <c r="P4" s="7"/>
      <c r="Q4" s="7"/>
      <c r="R4" s="7"/>
      <c r="S4" s="7"/>
      <c r="T4" s="7"/>
    </row>
    <row r="5" spans="2:45" s="5" customFormat="1" ht="12" x14ac:dyDescent="0.15">
      <c r="C5" s="5" t="s">
        <v>432</v>
      </c>
      <c r="D5" s="8"/>
      <c r="E5" s="6"/>
      <c r="F5" s="8"/>
      <c r="I5" s="7"/>
      <c r="J5" s="7"/>
      <c r="K5" s="7"/>
      <c r="L5" s="7"/>
      <c r="M5" s="7"/>
      <c r="N5" s="7"/>
      <c r="O5" s="7"/>
      <c r="P5" s="7"/>
      <c r="Q5" s="7"/>
    </row>
    <row r="6" spans="2:45" s="5" customFormat="1" ht="12" x14ac:dyDescent="0.15">
      <c r="C6" s="100" t="s">
        <v>840</v>
      </c>
      <c r="D6" s="168"/>
      <c r="E6" s="6"/>
      <c r="F6" s="8"/>
      <c r="I6" s="7"/>
      <c r="J6" s="7"/>
      <c r="K6" s="7"/>
      <c r="L6" s="7"/>
      <c r="M6" s="7"/>
      <c r="N6" s="7"/>
      <c r="O6" s="7"/>
      <c r="P6" s="7"/>
      <c r="Q6" s="7"/>
    </row>
    <row r="7" spans="2:45" s="5" customFormat="1" ht="12" x14ac:dyDescent="0.15">
      <c r="C7" s="100" t="s">
        <v>836</v>
      </c>
      <c r="D7" s="168"/>
      <c r="E7" s="6"/>
      <c r="F7" s="8"/>
      <c r="I7" s="7"/>
      <c r="J7" s="7"/>
      <c r="K7" s="7"/>
      <c r="L7" s="7"/>
      <c r="M7" s="7"/>
      <c r="N7" s="7"/>
      <c r="O7" s="7"/>
      <c r="P7" s="7"/>
      <c r="Q7" s="7"/>
    </row>
    <row r="8" spans="2:45" s="5" customFormat="1" ht="12" x14ac:dyDescent="0.15">
      <c r="C8" s="100" t="s">
        <v>831</v>
      </c>
      <c r="D8" s="168"/>
      <c r="E8" s="6"/>
      <c r="F8" s="8"/>
      <c r="I8" s="7"/>
      <c r="J8" s="7"/>
      <c r="K8" s="7"/>
      <c r="L8" s="7"/>
      <c r="M8" s="7"/>
      <c r="N8" s="7"/>
      <c r="O8" s="7"/>
      <c r="P8" s="7"/>
      <c r="Q8" s="7"/>
    </row>
    <row r="9" spans="2:45" s="5" customFormat="1" ht="12" x14ac:dyDescent="0.15">
      <c r="C9" s="100" t="s">
        <v>837</v>
      </c>
      <c r="D9" s="168"/>
      <c r="E9" s="6"/>
      <c r="F9" s="8"/>
      <c r="I9" s="7"/>
      <c r="J9" s="7"/>
      <c r="K9" s="7"/>
      <c r="L9" s="7"/>
      <c r="M9" s="7"/>
      <c r="N9" s="7"/>
      <c r="O9" s="7"/>
      <c r="P9" s="7"/>
      <c r="Q9" s="7"/>
    </row>
    <row r="10" spans="2:45" s="5" customFormat="1" ht="12" x14ac:dyDescent="0.15">
      <c r="C10" s="164" t="s">
        <v>838</v>
      </c>
      <c r="D10" s="169"/>
      <c r="E10" s="167"/>
      <c r="F10" s="171"/>
      <c r="I10" s="7"/>
      <c r="J10" s="7"/>
      <c r="K10" s="7"/>
      <c r="L10" s="7"/>
      <c r="M10" s="7"/>
      <c r="N10" s="7"/>
      <c r="O10" s="7"/>
      <c r="P10" s="99"/>
      <c r="Q10" s="99"/>
    </row>
    <row r="11" spans="2:45" s="5" customFormat="1" ht="12" x14ac:dyDescent="0.15">
      <c r="C11" s="164"/>
      <c r="D11" s="169"/>
      <c r="E11" s="167"/>
      <c r="F11" s="171"/>
      <c r="I11" s="7"/>
      <c r="J11" s="7"/>
      <c r="K11" s="7"/>
      <c r="L11" s="7"/>
      <c r="M11" s="7"/>
      <c r="N11" s="7"/>
      <c r="O11" s="7"/>
      <c r="P11" s="99"/>
      <c r="Q11" s="99"/>
    </row>
    <row r="12" spans="2:45" s="5" customFormat="1" x14ac:dyDescent="0.15">
      <c r="C12" s="214" t="s">
        <v>778</v>
      </c>
      <c r="D12" s="8"/>
      <c r="E12" s="6"/>
      <c r="F12" s="171"/>
      <c r="I12" s="7"/>
      <c r="J12" s="7"/>
      <c r="K12" s="7"/>
      <c r="L12" s="7"/>
      <c r="M12" s="7"/>
      <c r="N12" s="7"/>
      <c r="O12" s="7"/>
      <c r="P12" s="99"/>
      <c r="Q12" s="99"/>
    </row>
    <row r="13" spans="2:45" s="5" customFormat="1" ht="12" x14ac:dyDescent="0.15">
      <c r="C13" s="165" t="s">
        <v>779</v>
      </c>
      <c r="D13" s="170"/>
      <c r="E13" s="167"/>
      <c r="F13" s="8"/>
      <c r="I13" s="7"/>
      <c r="J13" s="7"/>
      <c r="K13" s="7"/>
      <c r="L13" s="7"/>
      <c r="M13" s="7"/>
      <c r="N13" s="7"/>
      <c r="O13" s="7"/>
      <c r="P13" s="99"/>
      <c r="Q13" s="99"/>
    </row>
    <row r="14" spans="2:45" s="5" customFormat="1" ht="12" x14ac:dyDescent="0.15">
      <c r="C14" s="165" t="s">
        <v>1010</v>
      </c>
      <c r="D14" s="170"/>
      <c r="E14" s="167"/>
      <c r="F14" s="8"/>
      <c r="I14" s="7"/>
      <c r="J14" s="7"/>
      <c r="K14" s="7"/>
      <c r="L14" s="7"/>
      <c r="M14" s="7"/>
      <c r="N14" s="7"/>
      <c r="O14" s="7"/>
      <c r="P14" s="99"/>
      <c r="Q14" s="99"/>
    </row>
    <row r="15" spans="2:45" s="5" customFormat="1" ht="12" x14ac:dyDescent="0.15">
      <c r="C15" s="165" t="s">
        <v>780</v>
      </c>
      <c r="D15" s="170"/>
      <c r="E15" s="167"/>
      <c r="F15" s="8"/>
      <c r="I15" s="7"/>
      <c r="J15" s="7"/>
      <c r="K15" s="7"/>
      <c r="L15" s="7"/>
      <c r="M15" s="7"/>
      <c r="N15" s="7"/>
      <c r="O15" s="7"/>
      <c r="P15" s="99"/>
      <c r="Q15" s="99"/>
    </row>
    <row r="16" spans="2:45" s="5" customFormat="1" ht="12" x14ac:dyDescent="0.15">
      <c r="C16" s="165" t="s">
        <v>781</v>
      </c>
      <c r="D16" s="170"/>
      <c r="E16" s="167"/>
      <c r="F16" s="8"/>
      <c r="I16" s="7"/>
      <c r="J16" s="7"/>
      <c r="K16" s="7"/>
      <c r="L16" s="7"/>
      <c r="M16" s="7"/>
      <c r="N16" s="7"/>
      <c r="O16" s="7"/>
      <c r="P16" s="99"/>
      <c r="Q16" s="99"/>
    </row>
    <row r="17" spans="3:17" s="5" customFormat="1" ht="12" x14ac:dyDescent="0.15">
      <c r="C17" s="165" t="s">
        <v>843</v>
      </c>
      <c r="D17" s="170"/>
      <c r="E17" s="167"/>
      <c r="F17" s="8"/>
      <c r="I17" s="7"/>
      <c r="J17" s="7"/>
      <c r="K17" s="7"/>
      <c r="L17" s="7"/>
      <c r="M17" s="7"/>
      <c r="N17" s="7"/>
      <c r="O17" s="7"/>
      <c r="P17" s="99"/>
      <c r="Q17" s="99"/>
    </row>
    <row r="18" spans="3:17" s="5" customFormat="1" ht="13.5" customHeight="1" x14ac:dyDescent="0.15">
      <c r="C18" s="98"/>
      <c r="D18" s="171"/>
      <c r="E18" s="167"/>
      <c r="F18" s="8"/>
      <c r="I18" s="7"/>
      <c r="J18" s="7"/>
      <c r="K18" s="7"/>
      <c r="L18" s="7"/>
      <c r="M18" s="7"/>
      <c r="N18" s="7"/>
      <c r="O18" s="7"/>
      <c r="P18" s="99"/>
      <c r="Q18" s="99"/>
    </row>
    <row r="23" spans="3:17" x14ac:dyDescent="0.15">
      <c r="H23" s="4"/>
    </row>
    <row r="37" spans="3:5" x14ac:dyDescent="0.15">
      <c r="C37" s="214" t="s">
        <v>842</v>
      </c>
      <c r="D37" s="8"/>
      <c r="E37" s="6"/>
    </row>
    <row r="49" spans="8:15" x14ac:dyDescent="0.15">
      <c r="O49" s="11"/>
    </row>
    <row r="54" spans="8:15" x14ac:dyDescent="0.15">
      <c r="H54" s="11"/>
    </row>
    <row r="59" spans="8:15" x14ac:dyDescent="0.15">
      <c r="N59" s="210"/>
    </row>
    <row r="61" spans="8:15" x14ac:dyDescent="0.15">
      <c r="M61" s="11"/>
    </row>
    <row r="64" spans="8:15" x14ac:dyDescent="0.15">
      <c r="O64" s="11"/>
    </row>
    <row r="86" spans="2:3" x14ac:dyDescent="0.15">
      <c r="B86" s="5"/>
      <c r="C86" s="214" t="s">
        <v>848</v>
      </c>
    </row>
    <row r="89" spans="2:3" ht="13.5" customHeight="1" x14ac:dyDescent="0.15"/>
    <row r="90" spans="2:3" ht="12.75" customHeight="1" x14ac:dyDescent="0.15"/>
    <row r="91" spans="2:3" ht="13.5" customHeight="1" x14ac:dyDescent="0.15"/>
    <row r="92" spans="2:3" ht="12.75" customHeight="1" x14ac:dyDescent="0.15"/>
    <row r="93" spans="2:3" ht="13.5" customHeight="1" x14ac:dyDescent="0.15"/>
    <row r="94" spans="2:3" ht="12.75" customHeight="1" x14ac:dyDescent="0.15"/>
    <row r="103" spans="1:14" x14ac:dyDescent="0.15">
      <c r="H103" s="211"/>
      <c r="I103" s="212"/>
      <c r="J103" s="212"/>
      <c r="N103" s="93"/>
    </row>
    <row r="105" spans="1:14" s="5" customFormat="1" ht="18.75" customHeight="1" x14ac:dyDescent="0.15">
      <c r="H105" s="7"/>
      <c r="I105" s="7"/>
      <c r="J105" s="7"/>
      <c r="K105" s="7"/>
      <c r="L105" s="7"/>
      <c r="M105" s="7"/>
    </row>
    <row r="106" spans="1:14" s="5" customFormat="1" ht="18.75" customHeight="1" x14ac:dyDescent="0.15">
      <c r="C106" s="214" t="s">
        <v>861</v>
      </c>
      <c r="H106" s="7"/>
      <c r="L106" s="9"/>
      <c r="M106" s="9"/>
    </row>
    <row r="107" spans="1:14" s="5" customFormat="1" ht="18.75" customHeight="1" x14ac:dyDescent="0.15">
      <c r="B107" s="6"/>
      <c r="C107" s="227" t="s">
        <v>433</v>
      </c>
      <c r="G107" s="228" t="s">
        <v>867</v>
      </c>
      <c r="H107" s="5" t="s">
        <v>863</v>
      </c>
      <c r="L107" s="7"/>
      <c r="M107" s="7"/>
    </row>
    <row r="108" spans="1:14" s="5" customFormat="1" ht="18.75" customHeight="1" x14ac:dyDescent="0.15">
      <c r="B108" s="6"/>
      <c r="C108" s="227" t="s">
        <v>434</v>
      </c>
      <c r="G108" s="228" t="s">
        <v>868</v>
      </c>
      <c r="H108" s="163" t="s">
        <v>864</v>
      </c>
      <c r="L108" s="7"/>
      <c r="M108" s="7"/>
    </row>
    <row r="109" spans="1:14" s="5" customFormat="1" ht="18.75" customHeight="1" x14ac:dyDescent="0.15">
      <c r="B109" s="6"/>
      <c r="C109" s="227" t="s">
        <v>435</v>
      </c>
      <c r="G109" s="228" t="s">
        <v>869</v>
      </c>
      <c r="H109" s="5" t="s">
        <v>865</v>
      </c>
      <c r="L109" s="7"/>
      <c r="M109" s="7"/>
    </row>
    <row r="110" spans="1:14" s="5" customFormat="1" ht="18.75" customHeight="1" x14ac:dyDescent="0.15">
      <c r="B110" s="6"/>
      <c r="C110" s="100" t="s">
        <v>862</v>
      </c>
      <c r="G110" s="200" t="s">
        <v>866</v>
      </c>
      <c r="H110" s="5" t="s">
        <v>873</v>
      </c>
      <c r="L110" s="7"/>
      <c r="M110" s="7"/>
    </row>
    <row r="111" spans="1:14" s="5" customFormat="1" ht="9.75" customHeight="1" x14ac:dyDescent="0.15">
      <c r="H111" s="7"/>
      <c r="L111" s="7"/>
      <c r="M111" s="7"/>
    </row>
    <row r="112" spans="1:14" s="5" customFormat="1" ht="18.75" customHeight="1" x14ac:dyDescent="0.15">
      <c r="A112" s="3"/>
      <c r="B112" s="3"/>
      <c r="C112" s="10"/>
      <c r="D112" s="208"/>
      <c r="E112" s="10"/>
      <c r="F112" s="209"/>
      <c r="G112" s="3"/>
      <c r="H112" s="3"/>
      <c r="I112" s="4"/>
      <c r="J112" s="4"/>
      <c r="K112" s="3"/>
      <c r="L112" s="3"/>
      <c r="M112" s="7"/>
    </row>
    <row r="113" spans="1:13" s="5" customFormat="1" ht="18.75" customHeight="1" x14ac:dyDescent="0.15">
      <c r="A113" s="3"/>
      <c r="B113" s="3"/>
      <c r="C113" s="214" t="s">
        <v>870</v>
      </c>
      <c r="D113" s="208"/>
      <c r="E113" s="10"/>
      <c r="F113" s="209"/>
      <c r="G113" s="3"/>
      <c r="H113" s="3"/>
      <c r="I113" s="4"/>
      <c r="J113" s="4"/>
      <c r="K113" s="3"/>
      <c r="L113" s="3"/>
      <c r="M113" s="7"/>
    </row>
    <row r="114" spans="1:13" x14ac:dyDescent="0.15">
      <c r="C114" s="5" t="s">
        <v>857</v>
      </c>
    </row>
    <row r="115" spans="1:13" x14ac:dyDescent="0.15">
      <c r="C115" s="216" t="s">
        <v>858</v>
      </c>
    </row>
    <row r="116" spans="1:13" x14ac:dyDescent="0.15">
      <c r="C116" s="216" t="s">
        <v>774</v>
      </c>
    </row>
    <row r="117" spans="1:13" x14ac:dyDescent="0.15">
      <c r="C117" s="216" t="s">
        <v>775</v>
      </c>
    </row>
    <row r="118" spans="1:13" x14ac:dyDescent="0.15">
      <c r="C118" s="201"/>
    </row>
    <row r="119" spans="1:13" x14ac:dyDescent="0.15">
      <c r="C119" s="201" t="s">
        <v>851</v>
      </c>
    </row>
    <row r="121" spans="1:13" x14ac:dyDescent="0.15">
      <c r="I121" s="3"/>
      <c r="J121" s="3"/>
    </row>
    <row r="122" spans="1:13" x14ac:dyDescent="0.15">
      <c r="I122" s="3"/>
      <c r="J122" s="3"/>
    </row>
    <row r="123" spans="1:13" x14ac:dyDescent="0.15">
      <c r="I123" s="3"/>
      <c r="J123" s="3"/>
    </row>
    <row r="124" spans="1:13" x14ac:dyDescent="0.15">
      <c r="I124" s="3"/>
      <c r="J124" s="3"/>
    </row>
    <row r="126" spans="1:13" x14ac:dyDescent="0.15">
      <c r="I126" s="3"/>
      <c r="J126" s="3"/>
    </row>
    <row r="128" spans="1:13" x14ac:dyDescent="0.15">
      <c r="C128" s="3"/>
      <c r="D128" s="3"/>
      <c r="E128" s="3"/>
      <c r="F128" s="3"/>
    </row>
    <row r="129" spans="3:15" x14ac:dyDescent="0.15">
      <c r="C129" s="3"/>
      <c r="D129" s="3"/>
      <c r="E129" s="3"/>
      <c r="F129" s="3"/>
      <c r="H129" s="5"/>
    </row>
    <row r="130" spans="3:15" x14ac:dyDescent="0.15">
      <c r="C130" s="3"/>
      <c r="D130" s="3"/>
      <c r="E130" s="3"/>
      <c r="F130" s="3"/>
      <c r="J130" s="5"/>
      <c r="K130" s="5"/>
      <c r="L130" s="5"/>
    </row>
    <row r="131" spans="3:15" x14ac:dyDescent="0.15">
      <c r="C131" s="3"/>
      <c r="D131" s="3"/>
      <c r="E131" s="3"/>
      <c r="F131" s="3"/>
      <c r="J131" s="5"/>
      <c r="K131" s="5"/>
      <c r="L131" s="5"/>
    </row>
    <row r="132" spans="3:15" x14ac:dyDescent="0.15">
      <c r="C132" s="3"/>
      <c r="D132" s="3"/>
      <c r="E132" s="3"/>
      <c r="F132" s="3"/>
      <c r="J132" s="5"/>
      <c r="K132" s="5"/>
      <c r="L132" s="5"/>
      <c r="M132" s="5"/>
      <c r="N132" s="5"/>
      <c r="O132" s="5"/>
    </row>
    <row r="133" spans="3:15" x14ac:dyDescent="0.15">
      <c r="C133" s="3"/>
      <c r="D133" s="3"/>
      <c r="E133" s="3"/>
      <c r="F133" s="3"/>
      <c r="J133" s="5"/>
      <c r="K133" s="5"/>
      <c r="L133" s="5"/>
      <c r="M133" s="5"/>
      <c r="N133" s="5"/>
      <c r="O133" s="5"/>
    </row>
    <row r="134" spans="3:15" x14ac:dyDescent="0.15">
      <c r="C134" s="3"/>
      <c r="D134" s="3"/>
      <c r="E134" s="3"/>
      <c r="F134" s="3"/>
      <c r="J134" s="5"/>
      <c r="K134" s="5"/>
      <c r="L134" s="5"/>
      <c r="M134" s="5"/>
      <c r="N134" s="5"/>
      <c r="O134" s="5"/>
    </row>
    <row r="135" spans="3:15" x14ac:dyDescent="0.15">
      <c r="C135" s="3"/>
      <c r="D135" s="3"/>
      <c r="E135" s="3"/>
      <c r="F135" s="3"/>
      <c r="J135" s="5"/>
      <c r="K135" s="5"/>
      <c r="L135" s="5"/>
      <c r="M135" s="5"/>
      <c r="N135" s="5"/>
      <c r="O135" s="5"/>
    </row>
    <row r="136" spans="3:15" x14ac:dyDescent="0.15">
      <c r="C136" s="229" t="s">
        <v>875</v>
      </c>
      <c r="D136" s="3"/>
      <c r="E136" s="3"/>
      <c r="F136" s="3"/>
      <c r="J136" s="5"/>
      <c r="K136" s="5"/>
      <c r="L136" s="5"/>
      <c r="M136" s="5"/>
      <c r="N136" s="5"/>
      <c r="O136" s="5"/>
    </row>
    <row r="137" spans="3:15" x14ac:dyDescent="0.15">
      <c r="C137" s="230" t="s">
        <v>874</v>
      </c>
      <c r="D137" s="3"/>
      <c r="E137" s="3"/>
      <c r="F137" s="3"/>
      <c r="J137" s="5"/>
      <c r="K137" s="5"/>
      <c r="L137" s="5"/>
      <c r="M137" s="5"/>
      <c r="N137" s="5"/>
      <c r="O137" s="5"/>
    </row>
    <row r="138" spans="3:15" ht="13.5" customHeight="1" x14ac:dyDescent="0.15">
      <c r="C138" s="3"/>
      <c r="D138" s="3"/>
      <c r="E138" s="3"/>
      <c r="F138" s="3"/>
      <c r="J138" s="5"/>
      <c r="K138" s="5"/>
      <c r="M138" s="5"/>
      <c r="N138" s="5"/>
      <c r="O138" s="5"/>
    </row>
    <row r="139" spans="3:15" x14ac:dyDescent="0.15">
      <c r="C139" s="214" t="s">
        <v>871</v>
      </c>
      <c r="D139" s="3"/>
      <c r="E139" s="3"/>
      <c r="F139" s="3"/>
      <c r="H139" s="212"/>
      <c r="M139" s="5"/>
      <c r="N139" s="5"/>
      <c r="O139" s="5"/>
    </row>
    <row r="140" spans="3:15" x14ac:dyDescent="0.15">
      <c r="C140" s="3"/>
      <c r="D140" s="3"/>
      <c r="E140" s="3"/>
      <c r="F140" s="3"/>
      <c r="H140" s="212"/>
      <c r="M140" s="5"/>
      <c r="N140" s="5"/>
      <c r="O140" s="5"/>
    </row>
    <row r="141" spans="3:15" x14ac:dyDescent="0.15">
      <c r="C141" s="3"/>
      <c r="D141" s="3"/>
      <c r="E141" s="3"/>
      <c r="F141" s="3"/>
      <c r="H141" s="212"/>
    </row>
    <row r="142" spans="3:15" x14ac:dyDescent="0.15">
      <c r="C142" s="211"/>
      <c r="D142" s="211"/>
      <c r="E142" s="211"/>
      <c r="F142" s="212"/>
      <c r="G142" s="212"/>
      <c r="H142" s="212"/>
    </row>
    <row r="143" spans="3:15" x14ac:dyDescent="0.15">
      <c r="C143" s="211"/>
      <c r="D143" s="211"/>
      <c r="E143" s="211"/>
      <c r="F143" s="212"/>
      <c r="G143" s="212"/>
      <c r="H143" s="212"/>
    </row>
    <row r="144" spans="3:15" x14ac:dyDescent="0.15">
      <c r="C144" s="3"/>
      <c r="D144" s="3"/>
      <c r="E144" s="4"/>
      <c r="F144" s="4"/>
    </row>
    <row r="145" spans="3:6" x14ac:dyDescent="0.15">
      <c r="C145" s="3"/>
      <c r="D145" s="3"/>
      <c r="E145" s="4"/>
      <c r="F145" s="4"/>
    </row>
    <row r="146" spans="3:6" x14ac:dyDescent="0.15">
      <c r="C146" s="3"/>
      <c r="D146" s="3"/>
      <c r="E146" s="4"/>
      <c r="F146" s="4"/>
    </row>
    <row r="147" spans="3:6" x14ac:dyDescent="0.15">
      <c r="C147" s="3"/>
      <c r="D147" s="3"/>
      <c r="E147" s="4"/>
      <c r="F147" s="4"/>
    </row>
    <row r="148" spans="3:6" x14ac:dyDescent="0.15">
      <c r="C148" s="3"/>
      <c r="D148" s="3"/>
      <c r="E148" s="4"/>
      <c r="F148" s="4"/>
    </row>
    <row r="149" spans="3:6" x14ac:dyDescent="0.15">
      <c r="C149" s="3"/>
      <c r="D149" s="3"/>
      <c r="E149" s="4"/>
      <c r="F149" s="4"/>
    </row>
    <row r="150" spans="3:6" x14ac:dyDescent="0.15">
      <c r="C150" s="3"/>
      <c r="D150" s="3"/>
      <c r="E150" s="4"/>
      <c r="F150" s="4"/>
    </row>
    <row r="151" spans="3:6" x14ac:dyDescent="0.15">
      <c r="C151" s="3"/>
      <c r="D151" s="3"/>
      <c r="E151" s="4"/>
      <c r="F151" s="4"/>
    </row>
    <row r="152" spans="3:6" x14ac:dyDescent="0.15">
      <c r="C152" s="3"/>
      <c r="D152" s="3"/>
      <c r="E152" s="4"/>
      <c r="F152" s="4"/>
    </row>
    <row r="153" spans="3:6" x14ac:dyDescent="0.15">
      <c r="C153" s="3"/>
      <c r="D153" s="3"/>
      <c r="E153" s="4"/>
      <c r="F153" s="4"/>
    </row>
    <row r="154" spans="3:6" x14ac:dyDescent="0.15">
      <c r="C154" s="3"/>
      <c r="D154" s="3"/>
      <c r="E154" s="4"/>
      <c r="F154" s="4"/>
    </row>
    <row r="155" spans="3:6" x14ac:dyDescent="0.15">
      <c r="C155" s="3"/>
      <c r="D155" s="3"/>
      <c r="E155" s="4"/>
      <c r="F155" s="4"/>
    </row>
    <row r="156" spans="3:6" x14ac:dyDescent="0.15">
      <c r="C156" s="3"/>
      <c r="D156" s="3"/>
      <c r="E156" s="4"/>
      <c r="F156" s="4"/>
    </row>
    <row r="157" spans="3:6" x14ac:dyDescent="0.15">
      <c r="C157" s="3"/>
      <c r="D157" s="3"/>
      <c r="E157" s="4"/>
      <c r="F157" s="4"/>
    </row>
    <row r="158" spans="3:6" x14ac:dyDescent="0.15">
      <c r="C158" s="3"/>
      <c r="D158" s="3"/>
      <c r="E158" s="4"/>
      <c r="F158" s="4"/>
    </row>
    <row r="159" spans="3:6" x14ac:dyDescent="0.15">
      <c r="C159" s="3"/>
      <c r="D159" s="3"/>
      <c r="E159" s="4"/>
      <c r="F159" s="4"/>
    </row>
    <row r="160" spans="3:6" x14ac:dyDescent="0.15">
      <c r="C160" s="3"/>
      <c r="D160" s="3"/>
      <c r="E160" s="4"/>
      <c r="F160" s="4"/>
    </row>
    <row r="161" spans="2:18" ht="19.5" thickBot="1" x14ac:dyDescent="0.2">
      <c r="B161" s="529" t="s">
        <v>1008</v>
      </c>
      <c r="C161" s="529"/>
      <c r="D161" s="529"/>
      <c r="E161" s="529"/>
      <c r="F161" s="529"/>
      <c r="G161" s="529"/>
      <c r="H161" s="529"/>
      <c r="I161" s="529"/>
      <c r="J161" s="529"/>
      <c r="K161" s="529"/>
      <c r="L161" s="529"/>
    </row>
    <row r="162" spans="2:18" x14ac:dyDescent="0.15">
      <c r="B162" s="491" t="s">
        <v>590</v>
      </c>
      <c r="C162" s="492"/>
      <c r="D162" s="492"/>
      <c r="E162" s="492"/>
      <c r="F162" s="492"/>
      <c r="G162" s="492"/>
      <c r="H162" s="550" t="s">
        <v>655</v>
      </c>
      <c r="I162" s="492"/>
      <c r="J162" s="492"/>
      <c r="K162" s="492"/>
      <c r="L162" s="551"/>
    </row>
    <row r="163" spans="2:18" ht="25.5" customHeight="1" thickBot="1" x14ac:dyDescent="0.2">
      <c r="B163" s="552">
        <f>VLOOKUP(入力用!$D$11,入力用!$B$23:$I$26,5,FALSE)</f>
        <v>0</v>
      </c>
      <c r="C163" s="553"/>
      <c r="D163" s="553"/>
      <c r="E163" s="553"/>
      <c r="F163" s="553"/>
      <c r="G163" s="554"/>
      <c r="H163" s="555">
        <f>VLOOKUP(入力用!$D$11,入力用!$B$23:$I$26,3,FALSE)</f>
        <v>0</v>
      </c>
      <c r="I163" s="556"/>
      <c r="J163" s="556"/>
      <c r="K163" s="556"/>
      <c r="L163" s="557"/>
    </row>
    <row r="164" spans="2:18" ht="15" customHeight="1" x14ac:dyDescent="0.15">
      <c r="B164" s="491" t="s">
        <v>591</v>
      </c>
      <c r="C164" s="492"/>
      <c r="D164" s="492"/>
      <c r="E164" s="492"/>
      <c r="F164" s="493"/>
      <c r="G164" s="95" t="s">
        <v>592</v>
      </c>
      <c r="H164" s="265" t="s">
        <v>593</v>
      </c>
      <c r="I164" s="530" t="s">
        <v>594</v>
      </c>
      <c r="J164" s="531"/>
      <c r="K164" s="531"/>
      <c r="L164" s="532"/>
    </row>
    <row r="165" spans="2:18" ht="15" customHeight="1" x14ac:dyDescent="0.15">
      <c r="B165" s="601">
        <f>VLOOKUP(入力用!$D$11,入力用!$B$23:$V$26,21,FALSE)</f>
        <v>0</v>
      </c>
      <c r="C165" s="548"/>
      <c r="D165" s="548"/>
      <c r="E165" s="548"/>
      <c r="F165" s="559"/>
      <c r="G165" s="273" t="str">
        <f>"平成"&amp;入力用!D14&amp;"年"&amp;入力用!E14&amp;"月"&amp;入力用!F14&amp;"日"</f>
        <v>平成0年1月0日</v>
      </c>
      <c r="H165" s="494" t="str">
        <f>"平成"&amp;入力用!D16&amp;"年"&amp;入力用!E16&amp;"月"&amp;入力用!F16&amp;"日"</f>
        <v>平成0年1月0日</v>
      </c>
      <c r="I165" s="536" t="e">
        <f>"平成"&amp;入力用!D18&amp;"年"&amp;入力用!E18&amp;"月"&amp;入力用!F18&amp;"日"</f>
        <v>#VALUE!</v>
      </c>
      <c r="J165" s="537"/>
      <c r="K165" s="537"/>
      <c r="L165" s="538"/>
    </row>
    <row r="166" spans="2:18" ht="15" customHeight="1" x14ac:dyDescent="0.15">
      <c r="B166" s="603" t="s">
        <v>995</v>
      </c>
      <c r="C166" s="604"/>
      <c r="D166" s="604"/>
      <c r="E166" s="604"/>
      <c r="F166" s="535"/>
      <c r="G166" s="333" t="s">
        <v>993</v>
      </c>
      <c r="H166" s="494"/>
      <c r="I166" s="499" t="s">
        <v>994</v>
      </c>
      <c r="J166" s="500"/>
      <c r="K166" s="500"/>
      <c r="L166" s="501"/>
    </row>
    <row r="167" spans="2:18" ht="15" customHeight="1" thickBot="1" x14ac:dyDescent="0.2">
      <c r="B167" s="602">
        <f>VLOOKUP(入力用!$D$11,入力用!$B$23:$X$26,23,FALSE)</f>
        <v>0</v>
      </c>
      <c r="C167" s="561"/>
      <c r="D167" s="561"/>
      <c r="E167" s="561"/>
      <c r="F167" s="562"/>
      <c r="G167" s="334" t="str">
        <f>"平成"&amp;入力用!D15&amp;"年"&amp;入力用!E15&amp;"月"&amp;入力用!F15&amp;"日"</f>
        <v>平成○○年○○月○○日</v>
      </c>
      <c r="H167" s="495"/>
      <c r="I167" s="496" t="str">
        <f>"平成"&amp;入力用!D19&amp;"年"&amp;入力用!E19&amp;"月"&amp;入力用!F19&amp;"日"</f>
        <v>平成○○年○○月○○日</v>
      </c>
      <c r="J167" s="497"/>
      <c r="K167" s="497"/>
      <c r="L167" s="498"/>
    </row>
    <row r="168" spans="2:18" ht="15" customHeight="1" x14ac:dyDescent="0.15">
      <c r="B168" s="539" t="s">
        <v>834</v>
      </c>
      <c r="C168" s="271"/>
      <c r="D168" s="547" t="s">
        <v>835</v>
      </c>
      <c r="E168" s="548"/>
      <c r="F168" s="559"/>
      <c r="G168" s="199"/>
      <c r="H168" s="274"/>
      <c r="I168" s="269"/>
      <c r="J168" s="269"/>
      <c r="K168" s="269"/>
      <c r="L168" s="266"/>
    </row>
    <row r="169" spans="2:18" ht="15" customHeight="1" x14ac:dyDescent="0.15">
      <c r="B169" s="539"/>
      <c r="C169" s="271" t="s">
        <v>595</v>
      </c>
      <c r="D169" s="547"/>
      <c r="E169" s="548"/>
      <c r="F169" s="559"/>
      <c r="G169" s="271" t="s">
        <v>596</v>
      </c>
      <c r="H169" s="547" t="s">
        <v>839</v>
      </c>
      <c r="I169" s="548"/>
      <c r="J169" s="548"/>
      <c r="K169" s="548"/>
      <c r="L169" s="549"/>
    </row>
    <row r="170" spans="2:18" ht="12" customHeight="1" thickBot="1" x14ac:dyDescent="0.2">
      <c r="B170" s="540"/>
      <c r="C170" s="272"/>
      <c r="D170" s="560"/>
      <c r="E170" s="561"/>
      <c r="F170" s="562"/>
      <c r="G170" s="166"/>
      <c r="H170" s="268"/>
      <c r="I170" s="270"/>
      <c r="J170" s="270"/>
      <c r="K170" s="270"/>
      <c r="L170" s="267"/>
      <c r="O170" s="213" t="s">
        <v>947</v>
      </c>
      <c r="P170" s="213" t="s">
        <v>948</v>
      </c>
      <c r="Q170" s="213" t="s">
        <v>967</v>
      </c>
    </row>
    <row r="171" spans="2:18" ht="51.95" customHeight="1" thickBot="1" x14ac:dyDescent="0.2">
      <c r="B171" s="350">
        <v>0</v>
      </c>
      <c r="C171" s="355" t="s">
        <v>1006</v>
      </c>
      <c r="D171" s="351">
        <v>0</v>
      </c>
      <c r="E171" s="355" t="s">
        <v>1007</v>
      </c>
      <c r="F171" s="353">
        <v>0</v>
      </c>
      <c r="G171" s="356" t="s">
        <v>1015</v>
      </c>
      <c r="H171" s="598"/>
      <c r="I171" s="599"/>
      <c r="J171" s="599"/>
      <c r="K171" s="599"/>
      <c r="L171" s="600"/>
    </row>
    <row r="172" spans="2:18" ht="37.5" customHeight="1" thickBot="1" x14ac:dyDescent="0.2">
      <c r="B172" s="533">
        <v>1</v>
      </c>
      <c r="C172" s="563" t="s">
        <v>279</v>
      </c>
      <c r="D172" s="180">
        <f>$B$172</f>
        <v>1</v>
      </c>
      <c r="E172" s="173" t="s">
        <v>847</v>
      </c>
      <c r="F172" s="181">
        <v>1</v>
      </c>
      <c r="G172" s="178" t="s">
        <v>659</v>
      </c>
      <c r="H172" s="523" t="s">
        <v>1017</v>
      </c>
      <c r="I172" s="524"/>
      <c r="J172" s="524"/>
      <c r="K172" s="524"/>
      <c r="L172" s="525"/>
      <c r="N172" s="253" t="s">
        <v>950</v>
      </c>
      <c r="O172" s="558" t="s">
        <v>966</v>
      </c>
      <c r="P172" s="558"/>
      <c r="Q172" s="558"/>
      <c r="R172" s="558"/>
    </row>
    <row r="173" spans="2:18" ht="23.25" customHeight="1" thickBot="1" x14ac:dyDescent="0.2">
      <c r="B173" s="534"/>
      <c r="C173" s="564"/>
      <c r="D173" s="184">
        <f>$B$172</f>
        <v>1</v>
      </c>
      <c r="E173" s="185" t="s">
        <v>847</v>
      </c>
      <c r="F173" s="186">
        <v>2</v>
      </c>
      <c r="G173" s="191" t="s">
        <v>616</v>
      </c>
      <c r="H173" s="520" t="s">
        <v>810</v>
      </c>
      <c r="I173" s="521"/>
      <c r="J173" s="521"/>
      <c r="K173" s="521"/>
      <c r="L173" s="522"/>
      <c r="N173" s="255" t="str">
        <f>IF(HLOOKUP(入力用!$D$11,工事書類一覧表!$O$170:$Q$255,ROW()-167,FALSE)&lt;&gt;"","適用外","")</f>
        <v/>
      </c>
      <c r="O173" s="254"/>
      <c r="P173" s="213"/>
      <c r="Q173" s="213"/>
    </row>
    <row r="174" spans="2:18" ht="26.25" customHeight="1" thickBot="1" x14ac:dyDescent="0.2">
      <c r="B174" s="507">
        <v>2</v>
      </c>
      <c r="C174" s="502" t="s">
        <v>785</v>
      </c>
      <c r="D174" s="172">
        <f>$B$174</f>
        <v>2</v>
      </c>
      <c r="E174" s="192" t="s">
        <v>847</v>
      </c>
      <c r="F174" s="235">
        <v>1</v>
      </c>
      <c r="G174" s="236" t="s">
        <v>786</v>
      </c>
      <c r="H174" s="517" t="s">
        <v>792</v>
      </c>
      <c r="I174" s="518"/>
      <c r="J174" s="518"/>
      <c r="K174" s="518"/>
      <c r="L174" s="519"/>
      <c r="N174" s="255" t="str">
        <f>IF(HLOOKUP(入力用!$D$11,工事書類一覧表!$O$170:$Q$255,ROW()-167,FALSE)&lt;&gt;"","適用外","")</f>
        <v/>
      </c>
      <c r="O174" s="254"/>
      <c r="P174" s="213"/>
      <c r="Q174" s="213"/>
    </row>
    <row r="175" spans="2:18" ht="26.25" customHeight="1" thickBot="1" x14ac:dyDescent="0.2">
      <c r="B175" s="508"/>
      <c r="C175" s="503"/>
      <c r="D175" s="174">
        <f t="shared" ref="D175:D181" si="0">$B$174</f>
        <v>2</v>
      </c>
      <c r="E175" s="193" t="s">
        <v>847</v>
      </c>
      <c r="F175" s="190">
        <v>2</v>
      </c>
      <c r="G175" s="237" t="s">
        <v>787</v>
      </c>
      <c r="H175" s="513" t="s">
        <v>792</v>
      </c>
      <c r="I175" s="514"/>
      <c r="J175" s="514"/>
      <c r="K175" s="514"/>
      <c r="L175" s="515"/>
      <c r="N175" s="255" t="str">
        <f>IF(HLOOKUP(入力用!$D$11,工事書類一覧表!$O$170:$Q$255,ROW()-167,FALSE)&lt;&gt;"","適用外","")</f>
        <v/>
      </c>
      <c r="O175" s="254"/>
      <c r="P175" s="213"/>
      <c r="Q175" s="213"/>
    </row>
    <row r="176" spans="2:18" ht="26.25" customHeight="1" thickBot="1" x14ac:dyDescent="0.2">
      <c r="B176" s="508"/>
      <c r="C176" s="503"/>
      <c r="D176" s="174">
        <f t="shared" si="0"/>
        <v>2</v>
      </c>
      <c r="E176" s="193" t="s">
        <v>847</v>
      </c>
      <c r="F176" s="190">
        <v>3</v>
      </c>
      <c r="G176" s="237" t="s">
        <v>790</v>
      </c>
      <c r="H176" s="513" t="s">
        <v>850</v>
      </c>
      <c r="I176" s="514"/>
      <c r="J176" s="514"/>
      <c r="K176" s="514"/>
      <c r="L176" s="515"/>
      <c r="N176" s="255" t="str">
        <f>IF(HLOOKUP(入力用!$D$11,工事書類一覧表!$O$170:$Q$255,ROW()-167,FALSE)&lt;&gt;"","適用外","")</f>
        <v/>
      </c>
      <c r="O176" s="254"/>
      <c r="P176" s="213"/>
      <c r="Q176" s="213"/>
    </row>
    <row r="177" spans="2:17" ht="26.25" customHeight="1" thickBot="1" x14ac:dyDescent="0.2">
      <c r="B177" s="508"/>
      <c r="C177" s="503"/>
      <c r="D177" s="174">
        <f t="shared" si="0"/>
        <v>2</v>
      </c>
      <c r="E177" s="193" t="s">
        <v>847</v>
      </c>
      <c r="F177" s="190">
        <v>4</v>
      </c>
      <c r="G177" s="237" t="s">
        <v>791</v>
      </c>
      <c r="H177" s="513" t="s">
        <v>802</v>
      </c>
      <c r="I177" s="514"/>
      <c r="J177" s="514"/>
      <c r="K177" s="514"/>
      <c r="L177" s="515"/>
      <c r="N177" s="255" t="str">
        <f>IF(HLOOKUP(入力用!$D$11,工事書類一覧表!$O$170:$Q$255,ROW()-167,FALSE)&lt;&gt;"","適用外","")</f>
        <v/>
      </c>
      <c r="O177" s="254"/>
      <c r="P177" s="213"/>
      <c r="Q177" s="213"/>
    </row>
    <row r="178" spans="2:17" ht="26.25" customHeight="1" thickBot="1" x14ac:dyDescent="0.2">
      <c r="B178" s="508"/>
      <c r="C178" s="503"/>
      <c r="D178" s="174">
        <f t="shared" si="0"/>
        <v>2</v>
      </c>
      <c r="E178" s="193" t="s">
        <v>847</v>
      </c>
      <c r="F178" s="190">
        <v>5</v>
      </c>
      <c r="G178" s="237" t="s">
        <v>788</v>
      </c>
      <c r="H178" s="513" t="s">
        <v>801</v>
      </c>
      <c r="I178" s="514"/>
      <c r="J178" s="514"/>
      <c r="K178" s="514"/>
      <c r="L178" s="515"/>
      <c r="N178" s="255" t="str">
        <f>IF(HLOOKUP(入力用!$D$11,工事書類一覧表!$O$170:$Q$255,ROW()-167,FALSE)&lt;&gt;"","適用外","")</f>
        <v/>
      </c>
      <c r="O178" s="254"/>
      <c r="P178" s="213"/>
      <c r="Q178" s="213"/>
    </row>
    <row r="179" spans="2:17" ht="26.25" customHeight="1" thickBot="1" x14ac:dyDescent="0.2">
      <c r="B179" s="508"/>
      <c r="C179" s="503"/>
      <c r="D179" s="174">
        <f t="shared" si="0"/>
        <v>2</v>
      </c>
      <c r="E179" s="193" t="s">
        <v>847</v>
      </c>
      <c r="F179" s="190">
        <v>6</v>
      </c>
      <c r="G179" s="237" t="s">
        <v>883</v>
      </c>
      <c r="H179" s="513" t="s">
        <v>801</v>
      </c>
      <c r="I179" s="514"/>
      <c r="J179" s="514"/>
      <c r="K179" s="514"/>
      <c r="L179" s="515"/>
      <c r="N179" s="255" t="str">
        <f>IF(HLOOKUP(入力用!$D$11,工事書類一覧表!$O$170:$Q$255,ROW()-167,FALSE)&lt;&gt;"","適用外","")</f>
        <v/>
      </c>
      <c r="O179" s="254"/>
      <c r="P179" s="213"/>
      <c r="Q179" s="213"/>
    </row>
    <row r="180" spans="2:17" ht="26.25" customHeight="1" thickBot="1" x14ac:dyDescent="0.2">
      <c r="B180" s="508"/>
      <c r="C180" s="503"/>
      <c r="D180" s="174">
        <f t="shared" si="0"/>
        <v>2</v>
      </c>
      <c r="E180" s="193" t="s">
        <v>847</v>
      </c>
      <c r="F180" s="190">
        <v>7</v>
      </c>
      <c r="G180" s="237" t="s">
        <v>849</v>
      </c>
      <c r="H180" s="513" t="s">
        <v>801</v>
      </c>
      <c r="I180" s="514"/>
      <c r="J180" s="514"/>
      <c r="K180" s="514"/>
      <c r="L180" s="515"/>
      <c r="N180" s="255" t="str">
        <f>IF(HLOOKUP(入力用!$D$11,工事書類一覧表!$O$170:$Q$255,ROW()-167,FALSE)&lt;&gt;"","適用外","")</f>
        <v/>
      </c>
      <c r="O180" s="254"/>
      <c r="P180" s="213"/>
      <c r="Q180" s="213"/>
    </row>
    <row r="181" spans="2:17" ht="26.25" customHeight="1" thickBot="1" x14ac:dyDescent="0.2">
      <c r="B181" s="509"/>
      <c r="C181" s="504"/>
      <c r="D181" s="176">
        <f t="shared" si="0"/>
        <v>2</v>
      </c>
      <c r="E181" s="194" t="s">
        <v>847</v>
      </c>
      <c r="F181" s="177">
        <v>8</v>
      </c>
      <c r="G181" s="179" t="s">
        <v>789</v>
      </c>
      <c r="H181" s="526" t="s">
        <v>801</v>
      </c>
      <c r="I181" s="527"/>
      <c r="J181" s="527"/>
      <c r="K181" s="527"/>
      <c r="L181" s="528"/>
      <c r="N181" s="255" t="str">
        <f>IF(HLOOKUP(入力用!$D$11,工事書類一覧表!$O$170:$Q$255,ROW()-167,FALSE)&lt;&gt;"","適用外","")</f>
        <v/>
      </c>
      <c r="O181" s="254"/>
      <c r="P181" s="213"/>
      <c r="Q181" s="213"/>
    </row>
    <row r="182" spans="2:17" ht="24.75" customHeight="1" thickBot="1" x14ac:dyDescent="0.2">
      <c r="B182" s="534">
        <v>3</v>
      </c>
      <c r="C182" s="535" t="s">
        <v>811</v>
      </c>
      <c r="D182" s="187">
        <f>$B$182</f>
        <v>3</v>
      </c>
      <c r="E182" s="188" t="s">
        <v>847</v>
      </c>
      <c r="F182" s="233">
        <v>1</v>
      </c>
      <c r="G182" s="234" t="s">
        <v>884</v>
      </c>
      <c r="H182" s="544" t="s">
        <v>1018</v>
      </c>
      <c r="I182" s="545"/>
      <c r="J182" s="545"/>
      <c r="K182" s="545"/>
      <c r="L182" s="546"/>
      <c r="N182" s="255" t="str">
        <f>IF(HLOOKUP(入力用!$D$11,工事書類一覧表!$O$170:$Q$255,ROW()-167,FALSE)&lt;&gt;"","適用外","")</f>
        <v/>
      </c>
      <c r="O182" s="254"/>
      <c r="P182" s="213"/>
      <c r="Q182" s="213"/>
    </row>
    <row r="183" spans="2:17" ht="24.75" customHeight="1" thickBot="1" x14ac:dyDescent="0.2">
      <c r="B183" s="534"/>
      <c r="C183" s="535"/>
      <c r="D183" s="182">
        <f t="shared" ref="D183:D197" si="1">$B$182</f>
        <v>3</v>
      </c>
      <c r="E183" s="175" t="s">
        <v>847</v>
      </c>
      <c r="F183" s="186">
        <v>2</v>
      </c>
      <c r="G183" s="191" t="s">
        <v>885</v>
      </c>
      <c r="H183" s="541" t="s">
        <v>1018</v>
      </c>
      <c r="I183" s="542"/>
      <c r="J183" s="542"/>
      <c r="K183" s="542"/>
      <c r="L183" s="543"/>
      <c r="N183" s="255" t="str">
        <f>IF(HLOOKUP(入力用!$D$11,工事書類一覧表!$O$170:$Q$255,ROW()-167,FALSE)&lt;&gt;"","適用外","")</f>
        <v/>
      </c>
      <c r="O183" s="254"/>
      <c r="P183" s="213"/>
      <c r="Q183" s="213"/>
    </row>
    <row r="184" spans="2:17" ht="25.5" customHeight="1" thickBot="1" x14ac:dyDescent="0.2">
      <c r="B184" s="534"/>
      <c r="C184" s="535"/>
      <c r="D184" s="182">
        <f t="shared" si="1"/>
        <v>3</v>
      </c>
      <c r="E184" s="175" t="s">
        <v>847</v>
      </c>
      <c r="F184" s="186">
        <v>3</v>
      </c>
      <c r="G184" s="191" t="s">
        <v>598</v>
      </c>
      <c r="H184" s="541" t="s">
        <v>599</v>
      </c>
      <c r="I184" s="542"/>
      <c r="J184" s="542"/>
      <c r="K184" s="542"/>
      <c r="L184" s="543"/>
      <c r="N184" s="255" t="str">
        <f>IF(HLOOKUP(入力用!$D$11,工事書類一覧表!$O$170:$Q$255,ROW()-167,FALSE)&lt;&gt;"","適用外","")</f>
        <v/>
      </c>
      <c r="O184" s="254"/>
      <c r="P184" s="213"/>
      <c r="Q184" s="213"/>
    </row>
    <row r="185" spans="2:17" ht="25.5" customHeight="1" thickBot="1" x14ac:dyDescent="0.2">
      <c r="B185" s="534"/>
      <c r="C185" s="535"/>
      <c r="D185" s="182">
        <f t="shared" si="1"/>
        <v>3</v>
      </c>
      <c r="E185" s="175" t="s">
        <v>847</v>
      </c>
      <c r="F185" s="186">
        <v>4</v>
      </c>
      <c r="G185" s="191" t="s">
        <v>886</v>
      </c>
      <c r="H185" s="541" t="s">
        <v>832</v>
      </c>
      <c r="I185" s="542"/>
      <c r="J185" s="542"/>
      <c r="K185" s="542"/>
      <c r="L185" s="543"/>
      <c r="N185" s="255" t="str">
        <f>IF(HLOOKUP(入力用!$D$11,工事書類一覧表!$O$170:$Q$255,ROW()-167,FALSE)&lt;&gt;"","適用外","")</f>
        <v/>
      </c>
      <c r="O185" s="254"/>
      <c r="P185" s="213"/>
      <c r="Q185" s="213"/>
    </row>
    <row r="186" spans="2:17" ht="35.25" customHeight="1" thickBot="1" x14ac:dyDescent="0.2">
      <c r="B186" s="534"/>
      <c r="C186" s="535"/>
      <c r="D186" s="182">
        <f t="shared" si="1"/>
        <v>3</v>
      </c>
      <c r="E186" s="175" t="s">
        <v>847</v>
      </c>
      <c r="F186" s="186">
        <v>5</v>
      </c>
      <c r="G186" s="191" t="s">
        <v>887</v>
      </c>
      <c r="H186" s="541" t="s">
        <v>939</v>
      </c>
      <c r="I186" s="542"/>
      <c r="J186" s="542"/>
      <c r="K186" s="542"/>
      <c r="L186" s="543"/>
      <c r="N186" s="255" t="str">
        <f>IF(HLOOKUP(入力用!$D$11,工事書類一覧表!$O$170:$Q$255,ROW()-167,FALSE)&lt;&gt;"","適用外","")</f>
        <v/>
      </c>
      <c r="O186" s="254"/>
      <c r="P186" s="213"/>
      <c r="Q186" s="213"/>
    </row>
    <row r="187" spans="2:17" ht="25.5" customHeight="1" thickBot="1" x14ac:dyDescent="0.2">
      <c r="B187" s="534"/>
      <c r="C187" s="535"/>
      <c r="D187" s="182">
        <f t="shared" si="1"/>
        <v>3</v>
      </c>
      <c r="E187" s="175" t="s">
        <v>847</v>
      </c>
      <c r="F187" s="186">
        <v>6</v>
      </c>
      <c r="G187" s="191" t="s">
        <v>888</v>
      </c>
      <c r="H187" s="541" t="s">
        <v>852</v>
      </c>
      <c r="I187" s="542"/>
      <c r="J187" s="542"/>
      <c r="K187" s="542"/>
      <c r="L187" s="543"/>
      <c r="N187" s="255" t="str">
        <f>IF(HLOOKUP(入力用!$D$11,工事書類一覧表!$O$170:$Q$255,ROW()-167,FALSE)&lt;&gt;"","適用外","")</f>
        <v/>
      </c>
      <c r="O187" s="254"/>
      <c r="P187" s="213"/>
      <c r="Q187" s="213"/>
    </row>
    <row r="188" spans="2:17" ht="24" customHeight="1" thickBot="1" x14ac:dyDescent="0.2">
      <c r="B188" s="534"/>
      <c r="C188" s="535"/>
      <c r="D188" s="182">
        <f t="shared" si="1"/>
        <v>3</v>
      </c>
      <c r="E188" s="175" t="s">
        <v>847</v>
      </c>
      <c r="F188" s="186">
        <v>7</v>
      </c>
      <c r="G188" s="191" t="s">
        <v>889</v>
      </c>
      <c r="H188" s="541"/>
      <c r="I188" s="542"/>
      <c r="J188" s="542"/>
      <c r="K188" s="542"/>
      <c r="L188" s="543"/>
      <c r="N188" s="255" t="str">
        <f>IF(HLOOKUP(入力用!$D$11,工事書類一覧表!$O$170:$Q$255,ROW()-167,FALSE)&lt;&gt;"","適用外","")</f>
        <v/>
      </c>
      <c r="O188" s="254"/>
      <c r="P188" s="213"/>
      <c r="Q188" s="213"/>
    </row>
    <row r="189" spans="2:17" ht="35.25" customHeight="1" thickBot="1" x14ac:dyDescent="0.2">
      <c r="B189" s="534"/>
      <c r="C189" s="535"/>
      <c r="D189" s="182">
        <f t="shared" si="1"/>
        <v>3</v>
      </c>
      <c r="E189" s="175" t="s">
        <v>847</v>
      </c>
      <c r="F189" s="186">
        <v>8</v>
      </c>
      <c r="G189" s="191" t="s">
        <v>890</v>
      </c>
      <c r="H189" s="541" t="s">
        <v>853</v>
      </c>
      <c r="I189" s="542"/>
      <c r="J189" s="542"/>
      <c r="K189" s="542"/>
      <c r="L189" s="543"/>
      <c r="N189" s="255" t="str">
        <f>IF(HLOOKUP(入力用!$D$11,工事書類一覧表!$O$170:$Q$255,ROW()-167,FALSE)&lt;&gt;"","適用外","")</f>
        <v/>
      </c>
      <c r="O189" s="254"/>
      <c r="P189" s="213"/>
      <c r="Q189" s="213"/>
    </row>
    <row r="190" spans="2:17" ht="25.5" customHeight="1" thickBot="1" x14ac:dyDescent="0.2">
      <c r="B190" s="534"/>
      <c r="C190" s="535"/>
      <c r="D190" s="182">
        <f t="shared" si="1"/>
        <v>3</v>
      </c>
      <c r="E190" s="175" t="s">
        <v>847</v>
      </c>
      <c r="F190" s="186">
        <v>9</v>
      </c>
      <c r="G190" s="191" t="s">
        <v>891</v>
      </c>
      <c r="H190" s="541" t="s">
        <v>793</v>
      </c>
      <c r="I190" s="542"/>
      <c r="J190" s="542"/>
      <c r="K190" s="542"/>
      <c r="L190" s="543"/>
      <c r="N190" s="255" t="str">
        <f>IF(HLOOKUP(入力用!$D$11,工事書類一覧表!$O$170:$Q$255,ROW()-167,FALSE)&lt;&gt;"","適用外","")</f>
        <v/>
      </c>
      <c r="O190" s="254"/>
      <c r="P190" s="213"/>
      <c r="Q190" s="213"/>
    </row>
    <row r="191" spans="2:17" ht="23.25" customHeight="1" thickBot="1" x14ac:dyDescent="0.2">
      <c r="B191" s="534"/>
      <c r="C191" s="535"/>
      <c r="D191" s="182">
        <f t="shared" si="1"/>
        <v>3</v>
      </c>
      <c r="E191" s="175" t="s">
        <v>847</v>
      </c>
      <c r="F191" s="186">
        <v>10</v>
      </c>
      <c r="G191" s="191" t="s">
        <v>892</v>
      </c>
      <c r="H191" s="541" t="s">
        <v>794</v>
      </c>
      <c r="I191" s="542"/>
      <c r="J191" s="542"/>
      <c r="K191" s="542"/>
      <c r="L191" s="543"/>
      <c r="N191" s="255" t="str">
        <f>IF(HLOOKUP(入力用!$D$11,工事書類一覧表!$O$170:$Q$255,ROW()-167,FALSE)&lt;&gt;"","適用外","")</f>
        <v/>
      </c>
      <c r="O191" s="254"/>
      <c r="P191" s="213"/>
      <c r="Q191" s="213"/>
    </row>
    <row r="192" spans="2:17" ht="25.5" customHeight="1" thickBot="1" x14ac:dyDescent="0.2">
      <c r="B192" s="534"/>
      <c r="C192" s="535"/>
      <c r="D192" s="182">
        <f t="shared" si="1"/>
        <v>3</v>
      </c>
      <c r="E192" s="175" t="s">
        <v>847</v>
      </c>
      <c r="F192" s="186">
        <v>11</v>
      </c>
      <c r="G192" s="191" t="s">
        <v>893</v>
      </c>
      <c r="H192" s="541" t="s">
        <v>795</v>
      </c>
      <c r="I192" s="542"/>
      <c r="J192" s="542"/>
      <c r="K192" s="542"/>
      <c r="L192" s="543"/>
      <c r="N192" s="255" t="str">
        <f>IF(HLOOKUP(入力用!$D$11,工事書類一覧表!$O$170:$Q$255,ROW()-167,FALSE)&lt;&gt;"","適用外","")</f>
        <v/>
      </c>
      <c r="O192" s="254"/>
      <c r="P192" s="213"/>
      <c r="Q192" s="213"/>
    </row>
    <row r="193" spans="2:17" ht="25.5" customHeight="1" thickBot="1" x14ac:dyDescent="0.2">
      <c r="B193" s="534"/>
      <c r="C193" s="535"/>
      <c r="D193" s="182"/>
      <c r="E193" s="175"/>
      <c r="F193" s="186"/>
      <c r="G193" s="191" t="s">
        <v>783</v>
      </c>
      <c r="H193" s="541" t="s">
        <v>782</v>
      </c>
      <c r="I193" s="542"/>
      <c r="J193" s="542"/>
      <c r="K193" s="542"/>
      <c r="L193" s="543"/>
      <c r="N193" s="255" t="str">
        <f>IF(HLOOKUP(入力用!$D$11,工事書類一覧表!$O$170:$Q$255,ROW()-167,FALSE)&lt;&gt;"","適用外","")</f>
        <v/>
      </c>
      <c r="O193" s="254"/>
      <c r="P193" s="213"/>
      <c r="Q193" s="213"/>
    </row>
    <row r="194" spans="2:17" ht="25.5" customHeight="1" thickBot="1" x14ac:dyDescent="0.2">
      <c r="B194" s="534"/>
      <c r="C194" s="535"/>
      <c r="D194" s="182">
        <f>$B$182</f>
        <v>3</v>
      </c>
      <c r="E194" s="175" t="s">
        <v>847</v>
      </c>
      <c r="F194" s="186">
        <v>12</v>
      </c>
      <c r="G194" s="191" t="s">
        <v>656</v>
      </c>
      <c r="H194" s="541" t="s">
        <v>812</v>
      </c>
      <c r="I194" s="542"/>
      <c r="J194" s="542"/>
      <c r="K194" s="542"/>
      <c r="L194" s="543"/>
      <c r="N194" s="255" t="str">
        <f>IF(HLOOKUP(入力用!$D$11,工事書類一覧表!$O$170:$Q$255,ROW()-167,FALSE)&lt;&gt;"","適用外","")</f>
        <v/>
      </c>
      <c r="O194" s="254"/>
      <c r="P194" s="213"/>
      <c r="Q194" s="213"/>
    </row>
    <row r="195" spans="2:17" ht="25.5" customHeight="1" thickBot="1" x14ac:dyDescent="0.2">
      <c r="B195" s="534"/>
      <c r="C195" s="535"/>
      <c r="D195" s="182">
        <f t="shared" si="1"/>
        <v>3</v>
      </c>
      <c r="E195" s="175" t="s">
        <v>847</v>
      </c>
      <c r="F195" s="186">
        <v>13</v>
      </c>
      <c r="G195" s="191" t="s">
        <v>894</v>
      </c>
      <c r="H195" s="541"/>
      <c r="I195" s="542"/>
      <c r="J195" s="542"/>
      <c r="K195" s="542"/>
      <c r="L195" s="543"/>
      <c r="N195" s="255" t="str">
        <f>IF(HLOOKUP(入力用!$D$11,工事書類一覧表!$O$170:$Q$255,ROW()-167,FALSE)&lt;&gt;"","適用外","")</f>
        <v/>
      </c>
      <c r="O195" s="254"/>
      <c r="P195" s="213"/>
      <c r="Q195" s="213"/>
    </row>
    <row r="196" spans="2:17" ht="25.5" customHeight="1" thickBot="1" x14ac:dyDescent="0.2">
      <c r="B196" s="534"/>
      <c r="C196" s="535"/>
      <c r="D196" s="182">
        <f t="shared" si="1"/>
        <v>3</v>
      </c>
      <c r="E196" s="175" t="s">
        <v>847</v>
      </c>
      <c r="F196" s="186">
        <v>14</v>
      </c>
      <c r="G196" s="191" t="s">
        <v>895</v>
      </c>
      <c r="H196" s="541" t="s">
        <v>803</v>
      </c>
      <c r="I196" s="542"/>
      <c r="J196" s="542"/>
      <c r="K196" s="542"/>
      <c r="L196" s="543"/>
      <c r="N196" s="255" t="str">
        <f>IF(HLOOKUP(入力用!$D$11,工事書類一覧表!$O$170:$Q$255,ROW()-167,FALSE)&lt;&gt;"","適用外","")</f>
        <v/>
      </c>
      <c r="O196" s="254"/>
      <c r="P196" s="213"/>
      <c r="Q196" s="213"/>
    </row>
    <row r="197" spans="2:17" ht="25.5" customHeight="1" thickBot="1" x14ac:dyDescent="0.2">
      <c r="B197" s="534"/>
      <c r="C197" s="535"/>
      <c r="D197" s="184">
        <f t="shared" si="1"/>
        <v>3</v>
      </c>
      <c r="E197" s="185" t="s">
        <v>847</v>
      </c>
      <c r="F197" s="186">
        <v>15</v>
      </c>
      <c r="G197" s="191" t="s">
        <v>896</v>
      </c>
      <c r="H197" s="520" t="s">
        <v>804</v>
      </c>
      <c r="I197" s="521"/>
      <c r="J197" s="521"/>
      <c r="K197" s="521"/>
      <c r="L197" s="522"/>
      <c r="N197" s="255" t="str">
        <f>IF(HLOOKUP(入力用!$D$11,工事書類一覧表!$O$170:$Q$255,ROW()-167,FALSE)&lt;&gt;"","適用外","")</f>
        <v/>
      </c>
      <c r="O197" s="254"/>
      <c r="P197" s="213"/>
      <c r="Q197" s="213"/>
    </row>
    <row r="198" spans="2:17" ht="25.5" customHeight="1" thickBot="1" x14ac:dyDescent="0.2">
      <c r="B198" s="507">
        <v>4</v>
      </c>
      <c r="C198" s="485" t="s">
        <v>280</v>
      </c>
      <c r="D198" s="172">
        <f t="shared" ref="D198:D210" si="2">$B$198</f>
        <v>4</v>
      </c>
      <c r="E198" s="192" t="s">
        <v>847</v>
      </c>
      <c r="F198" s="235">
        <v>1</v>
      </c>
      <c r="G198" s="236" t="s">
        <v>897</v>
      </c>
      <c r="H198" s="517" t="s">
        <v>796</v>
      </c>
      <c r="I198" s="518"/>
      <c r="J198" s="518"/>
      <c r="K198" s="518"/>
      <c r="L198" s="519"/>
      <c r="N198" s="255" t="str">
        <f>IF(HLOOKUP(入力用!$D$11,工事書類一覧表!$O$170:$Q$255,ROW()-167,FALSE)&lt;&gt;"","適用外","")</f>
        <v/>
      </c>
      <c r="O198" s="254"/>
      <c r="P198" s="213"/>
      <c r="Q198" s="213"/>
    </row>
    <row r="199" spans="2:17" ht="25.5" customHeight="1" thickBot="1" x14ac:dyDescent="0.2">
      <c r="B199" s="508"/>
      <c r="C199" s="486"/>
      <c r="D199" s="174">
        <f t="shared" si="2"/>
        <v>4</v>
      </c>
      <c r="E199" s="193" t="s">
        <v>847</v>
      </c>
      <c r="F199" s="190">
        <v>2</v>
      </c>
      <c r="G199" s="237" t="s">
        <v>898</v>
      </c>
      <c r="H199" s="513" t="s">
        <v>854</v>
      </c>
      <c r="I199" s="514"/>
      <c r="J199" s="514"/>
      <c r="K199" s="514"/>
      <c r="L199" s="515"/>
      <c r="N199" s="255" t="str">
        <f>IF(HLOOKUP(入力用!$D$11,工事書類一覧表!$O$170:$Q$255,ROW()-167,FALSE)&lt;&gt;"","適用外","")</f>
        <v/>
      </c>
      <c r="O199" s="254"/>
      <c r="P199" s="213"/>
      <c r="Q199" s="213"/>
    </row>
    <row r="200" spans="2:17" ht="25.5" customHeight="1" thickBot="1" x14ac:dyDescent="0.2">
      <c r="B200" s="508"/>
      <c r="C200" s="486"/>
      <c r="D200" s="174">
        <f t="shared" si="2"/>
        <v>4</v>
      </c>
      <c r="E200" s="193" t="s">
        <v>847</v>
      </c>
      <c r="F200" s="190">
        <v>3</v>
      </c>
      <c r="G200" s="237" t="s">
        <v>899</v>
      </c>
      <c r="H200" s="513" t="s">
        <v>900</v>
      </c>
      <c r="I200" s="514"/>
      <c r="J200" s="514"/>
      <c r="K200" s="514"/>
      <c r="L200" s="515"/>
      <c r="N200" s="255" t="str">
        <f>IF(HLOOKUP(入力用!$D$11,工事書類一覧表!$O$170:$Q$255,ROW()-167,FALSE)&lt;&gt;"","適用外","")</f>
        <v/>
      </c>
      <c r="O200" s="254"/>
      <c r="P200" s="213"/>
      <c r="Q200" s="213"/>
    </row>
    <row r="201" spans="2:17" ht="25.5" customHeight="1" thickBot="1" x14ac:dyDescent="0.2">
      <c r="B201" s="508"/>
      <c r="C201" s="486"/>
      <c r="D201" s="174">
        <f t="shared" si="2"/>
        <v>4</v>
      </c>
      <c r="E201" s="193" t="s">
        <v>847</v>
      </c>
      <c r="F201" s="190">
        <v>4</v>
      </c>
      <c r="G201" s="237" t="s">
        <v>901</v>
      </c>
      <c r="H201" s="513" t="s">
        <v>800</v>
      </c>
      <c r="I201" s="514"/>
      <c r="J201" s="514"/>
      <c r="K201" s="514"/>
      <c r="L201" s="515"/>
      <c r="N201" s="255" t="str">
        <f>IF(HLOOKUP(入力用!$D$11,工事書類一覧表!$O$170:$Q$255,ROW()-167,FALSE)&lt;&gt;"","適用外","")</f>
        <v/>
      </c>
      <c r="O201" s="254"/>
      <c r="P201" s="213"/>
      <c r="Q201" s="213"/>
    </row>
    <row r="202" spans="2:17" ht="25.5" customHeight="1" thickBot="1" x14ac:dyDescent="0.2">
      <c r="B202" s="508"/>
      <c r="C202" s="486"/>
      <c r="D202" s="174">
        <f t="shared" si="2"/>
        <v>4</v>
      </c>
      <c r="E202" s="193" t="s">
        <v>847</v>
      </c>
      <c r="F202" s="190">
        <v>5</v>
      </c>
      <c r="G202" s="237" t="s">
        <v>902</v>
      </c>
      <c r="H202" s="513"/>
      <c r="I202" s="514"/>
      <c r="J202" s="514"/>
      <c r="K202" s="514"/>
      <c r="L202" s="515"/>
      <c r="N202" s="255" t="str">
        <f>IF(HLOOKUP(入力用!$D$11,工事書類一覧表!$O$170:$Q$255,ROW()-167,FALSE)&lt;&gt;"","適用外","")</f>
        <v/>
      </c>
      <c r="O202" s="254"/>
      <c r="P202" s="213"/>
      <c r="Q202" s="213"/>
    </row>
    <row r="203" spans="2:17" ht="25.5" customHeight="1" thickBot="1" x14ac:dyDescent="0.2">
      <c r="B203" s="508"/>
      <c r="C203" s="486"/>
      <c r="D203" s="189">
        <f t="shared" si="2"/>
        <v>4</v>
      </c>
      <c r="E203" s="195" t="s">
        <v>847</v>
      </c>
      <c r="F203" s="190">
        <v>6</v>
      </c>
      <c r="G203" s="237" t="s">
        <v>903</v>
      </c>
      <c r="H203" s="570"/>
      <c r="I203" s="571"/>
      <c r="J203" s="571"/>
      <c r="K203" s="571"/>
      <c r="L203" s="572"/>
      <c r="N203" s="255" t="str">
        <f>IF(HLOOKUP(入力用!$D$11,工事書類一覧表!$O$170:$Q$255,ROW()-167,FALSE)&lt;&gt;"","適用外","")</f>
        <v/>
      </c>
      <c r="O203" s="254"/>
      <c r="P203" s="213"/>
      <c r="Q203" s="213"/>
    </row>
    <row r="204" spans="2:17" ht="22.15" customHeight="1" thickBot="1" x14ac:dyDescent="0.2">
      <c r="B204" s="508"/>
      <c r="C204" s="486"/>
      <c r="D204" s="189">
        <f t="shared" si="2"/>
        <v>4</v>
      </c>
      <c r="E204" s="193" t="s">
        <v>847</v>
      </c>
      <c r="F204" s="329">
        <v>7</v>
      </c>
      <c r="G204" s="330" t="s">
        <v>904</v>
      </c>
      <c r="H204" s="513" t="s">
        <v>905</v>
      </c>
      <c r="I204" s="514"/>
      <c r="J204" s="514"/>
      <c r="K204" s="514"/>
      <c r="L204" s="515"/>
      <c r="N204" s="255" t="str">
        <f>IF(HLOOKUP(入力用!$D$11,工事書類一覧表!$O$170:$Q$255,ROW()-167,FALSE)&lt;&gt;"","適用外","")</f>
        <v/>
      </c>
      <c r="O204" s="254"/>
      <c r="P204" s="213"/>
      <c r="Q204" s="213"/>
    </row>
    <row r="205" spans="2:17" ht="22.15" customHeight="1" thickBot="1" x14ac:dyDescent="0.2">
      <c r="B205" s="508"/>
      <c r="C205" s="486"/>
      <c r="D205" s="189">
        <f t="shared" si="2"/>
        <v>4</v>
      </c>
      <c r="E205" s="193" t="s">
        <v>847</v>
      </c>
      <c r="F205" s="190">
        <v>8</v>
      </c>
      <c r="G205" s="237" t="s">
        <v>906</v>
      </c>
      <c r="H205" s="513"/>
      <c r="I205" s="514"/>
      <c r="J205" s="514"/>
      <c r="K205" s="514"/>
      <c r="L205" s="515"/>
      <c r="N205" s="255" t="str">
        <f>IF(HLOOKUP(入力用!$D$11,工事書類一覧表!$O$170:$Q$255,ROW()-167,FALSE)&lt;&gt;"","適用外","")</f>
        <v/>
      </c>
      <c r="O205" s="254"/>
      <c r="P205" s="213"/>
      <c r="Q205" s="213"/>
    </row>
    <row r="206" spans="2:17" ht="22.15" customHeight="1" thickBot="1" x14ac:dyDescent="0.2">
      <c r="B206" s="508"/>
      <c r="C206" s="486"/>
      <c r="D206" s="189">
        <f t="shared" si="2"/>
        <v>4</v>
      </c>
      <c r="E206" s="193" t="s">
        <v>847</v>
      </c>
      <c r="F206" s="190">
        <v>9</v>
      </c>
      <c r="G206" s="237" t="s">
        <v>907</v>
      </c>
      <c r="H206" s="513" t="s">
        <v>805</v>
      </c>
      <c r="I206" s="514"/>
      <c r="J206" s="514"/>
      <c r="K206" s="514"/>
      <c r="L206" s="515"/>
      <c r="N206" s="255" t="str">
        <f>IF(HLOOKUP(入力用!$D$11,工事書類一覧表!$O$170:$Q$255,ROW()-167,FALSE)&lt;&gt;"","適用外","")</f>
        <v/>
      </c>
      <c r="O206" s="254"/>
      <c r="P206" s="213"/>
      <c r="Q206" s="213"/>
    </row>
    <row r="207" spans="2:17" ht="22.15" customHeight="1" thickBot="1" x14ac:dyDescent="0.2">
      <c r="B207" s="508"/>
      <c r="C207" s="486"/>
      <c r="D207" s="189">
        <f t="shared" si="2"/>
        <v>4</v>
      </c>
      <c r="E207" s="193" t="s">
        <v>847</v>
      </c>
      <c r="F207" s="190">
        <v>10</v>
      </c>
      <c r="G207" s="237" t="s">
        <v>908</v>
      </c>
      <c r="H207" s="513"/>
      <c r="I207" s="514"/>
      <c r="J207" s="514"/>
      <c r="K207" s="514"/>
      <c r="L207" s="515"/>
      <c r="N207" s="255" t="str">
        <f>IF(HLOOKUP(入力用!$D$11,工事書類一覧表!$O$170:$Q$255,ROW()-167,FALSE)&lt;&gt;"","適用外","")</f>
        <v/>
      </c>
      <c r="O207" s="254"/>
      <c r="P207" s="213"/>
      <c r="Q207" s="213"/>
    </row>
    <row r="208" spans="2:17" ht="22.15" customHeight="1" thickBot="1" x14ac:dyDescent="0.2">
      <c r="B208" s="508"/>
      <c r="C208" s="486"/>
      <c r="D208" s="189">
        <f t="shared" si="2"/>
        <v>4</v>
      </c>
      <c r="E208" s="193" t="s">
        <v>847</v>
      </c>
      <c r="F208" s="190">
        <v>11</v>
      </c>
      <c r="G208" s="331" t="s">
        <v>909</v>
      </c>
      <c r="H208" s="513"/>
      <c r="I208" s="514"/>
      <c r="J208" s="514"/>
      <c r="K208" s="514"/>
      <c r="L208" s="515"/>
      <c r="N208" s="255" t="str">
        <f>IF(HLOOKUP(入力用!$D$11,工事書類一覧表!$O$170:$Q$255,ROW()-167,FALSE)&lt;&gt;"","適用外","")</f>
        <v/>
      </c>
      <c r="O208" s="254"/>
      <c r="P208" s="213"/>
      <c r="Q208" s="213"/>
    </row>
    <row r="209" spans="1:17" ht="22.15" customHeight="1" thickBot="1" x14ac:dyDescent="0.2">
      <c r="B209" s="508"/>
      <c r="C209" s="486"/>
      <c r="D209" s="189">
        <f t="shared" si="2"/>
        <v>4</v>
      </c>
      <c r="E209" s="193" t="s">
        <v>847</v>
      </c>
      <c r="F209" s="190">
        <v>12</v>
      </c>
      <c r="G209" s="237" t="s">
        <v>910</v>
      </c>
      <c r="H209" s="513" t="s">
        <v>940</v>
      </c>
      <c r="I209" s="514"/>
      <c r="J209" s="514"/>
      <c r="K209" s="514"/>
      <c r="L209" s="515"/>
      <c r="N209" s="255" t="str">
        <f>IF(HLOOKUP(入力用!$D$11,工事書類一覧表!$O$170:$Q$255,ROW()-167,FALSE)&lt;&gt;"","適用外","")</f>
        <v/>
      </c>
      <c r="O209" s="254"/>
      <c r="P209" s="213"/>
      <c r="Q209" s="213"/>
    </row>
    <row r="210" spans="1:17" ht="38.450000000000003" customHeight="1" thickBot="1" x14ac:dyDescent="0.2">
      <c r="B210" s="509"/>
      <c r="C210" s="487"/>
      <c r="D210" s="176">
        <f t="shared" si="2"/>
        <v>4</v>
      </c>
      <c r="E210" s="194" t="s">
        <v>847</v>
      </c>
      <c r="F210" s="177">
        <v>13</v>
      </c>
      <c r="G210" s="179" t="s">
        <v>911</v>
      </c>
      <c r="H210" s="526" t="s">
        <v>859</v>
      </c>
      <c r="I210" s="527"/>
      <c r="J210" s="527"/>
      <c r="K210" s="527"/>
      <c r="L210" s="528"/>
      <c r="N210" s="255" t="str">
        <f>IF(HLOOKUP(入力用!$D$11,工事書類一覧表!$O$170:$Q$255,ROW()-167,FALSE)&lt;&gt;"","適用外","")</f>
        <v/>
      </c>
      <c r="O210" s="254"/>
      <c r="P210" s="213"/>
      <c r="Q210" s="213"/>
    </row>
    <row r="211" spans="1:17" ht="39" customHeight="1" thickBot="1" x14ac:dyDescent="0.2">
      <c r="B211" s="349">
        <v>5</v>
      </c>
      <c r="C211" s="215" t="s">
        <v>813</v>
      </c>
      <c r="D211" s="218">
        <f>+$B$211</f>
        <v>5</v>
      </c>
      <c r="E211" s="219" t="s">
        <v>847</v>
      </c>
      <c r="F211" s="233">
        <v>1</v>
      </c>
      <c r="G211" s="234" t="s">
        <v>784</v>
      </c>
      <c r="H211" s="575" t="s">
        <v>879</v>
      </c>
      <c r="I211" s="576"/>
      <c r="J211" s="576"/>
      <c r="K211" s="576"/>
      <c r="L211" s="577"/>
      <c r="N211" s="255" t="str">
        <f>IF(HLOOKUP(入力用!$D$11,工事書類一覧表!$O$170:$Q$255,ROW()-167,FALSE)&lt;&gt;"","適用外","")</f>
        <v/>
      </c>
      <c r="O211" s="254"/>
      <c r="P211" s="213"/>
      <c r="Q211" s="213"/>
    </row>
    <row r="212" spans="1:17" ht="22.15" customHeight="1" thickBot="1" x14ac:dyDescent="0.2">
      <c r="B212" s="507">
        <v>6</v>
      </c>
      <c r="C212" s="485" t="s">
        <v>618</v>
      </c>
      <c r="D212" s="172">
        <f>+$B$212</f>
        <v>6</v>
      </c>
      <c r="E212" s="192" t="s">
        <v>847</v>
      </c>
      <c r="F212" s="235">
        <v>1</v>
      </c>
      <c r="G212" s="236" t="s">
        <v>912</v>
      </c>
      <c r="H212" s="517" t="s">
        <v>806</v>
      </c>
      <c r="I212" s="518"/>
      <c r="J212" s="518"/>
      <c r="K212" s="518"/>
      <c r="L212" s="519"/>
      <c r="N212" s="255" t="str">
        <f>IF(HLOOKUP(入力用!$D$11,工事書類一覧表!$O$170:$Q$255,ROW()-167,FALSE)&lt;&gt;"","適用外","")</f>
        <v/>
      </c>
      <c r="O212" s="254"/>
      <c r="P212" s="213"/>
      <c r="Q212" s="213"/>
    </row>
    <row r="213" spans="1:17" ht="22.15" customHeight="1" thickBot="1" x14ac:dyDescent="0.2">
      <c r="B213" s="508"/>
      <c r="C213" s="486"/>
      <c r="D213" s="174">
        <f>+$B$212</f>
        <v>6</v>
      </c>
      <c r="E213" s="193" t="s">
        <v>847</v>
      </c>
      <c r="F213" s="190">
        <v>2</v>
      </c>
      <c r="G213" s="237" t="s">
        <v>913</v>
      </c>
      <c r="H213" s="513" t="s">
        <v>807</v>
      </c>
      <c r="I213" s="514"/>
      <c r="J213" s="514"/>
      <c r="K213" s="514"/>
      <c r="L213" s="515"/>
      <c r="N213" s="255" t="str">
        <f>IF(HLOOKUP(入力用!$D$11,工事書類一覧表!$O$170:$Q$255,ROW()-167,FALSE)&lt;&gt;"","適用外","")</f>
        <v/>
      </c>
      <c r="O213" s="254"/>
      <c r="P213" s="213"/>
      <c r="Q213" s="213"/>
    </row>
    <row r="214" spans="1:17" ht="22.15" customHeight="1" thickBot="1" x14ac:dyDescent="0.2">
      <c r="B214" s="508"/>
      <c r="C214" s="486"/>
      <c r="D214" s="174">
        <f>+$B$212</f>
        <v>6</v>
      </c>
      <c r="E214" s="193" t="s">
        <v>847</v>
      </c>
      <c r="F214" s="190">
        <v>3</v>
      </c>
      <c r="G214" s="237" t="s">
        <v>914</v>
      </c>
      <c r="H214" s="513"/>
      <c r="I214" s="514"/>
      <c r="J214" s="514"/>
      <c r="K214" s="514"/>
      <c r="L214" s="515"/>
      <c r="N214" s="255" t="str">
        <f>IF(HLOOKUP(入力用!$D$11,工事書類一覧表!$O$170:$Q$255,ROW()-167,FALSE)&lt;&gt;"","適用外","")</f>
        <v/>
      </c>
      <c r="O214" s="254"/>
      <c r="P214" s="213"/>
      <c r="Q214" s="213"/>
    </row>
    <row r="215" spans="1:17" ht="22.15" customHeight="1" thickBot="1" x14ac:dyDescent="0.2">
      <c r="B215" s="508"/>
      <c r="C215" s="486"/>
      <c r="D215" s="174">
        <f>+$B$212</f>
        <v>6</v>
      </c>
      <c r="E215" s="193" t="s">
        <v>847</v>
      </c>
      <c r="F215" s="190">
        <v>4</v>
      </c>
      <c r="G215" s="237" t="s">
        <v>915</v>
      </c>
      <c r="H215" s="513"/>
      <c r="I215" s="514"/>
      <c r="J215" s="514"/>
      <c r="K215" s="514"/>
      <c r="L215" s="515"/>
      <c r="N215" s="255" t="str">
        <f>IF(HLOOKUP(入力用!$D$11,工事書類一覧表!$O$170:$Q$255,ROW()-167,FALSE)&lt;&gt;"","適用外","")</f>
        <v/>
      </c>
      <c r="O215" s="254"/>
      <c r="P215" s="213"/>
      <c r="Q215" s="213"/>
    </row>
    <row r="216" spans="1:17" ht="22.15" customHeight="1" thickBot="1" x14ac:dyDescent="0.2">
      <c r="B216" s="509"/>
      <c r="C216" s="487"/>
      <c r="D216" s="176">
        <f>+$B$212</f>
        <v>6</v>
      </c>
      <c r="E216" s="194" t="s">
        <v>847</v>
      </c>
      <c r="F216" s="177">
        <v>5</v>
      </c>
      <c r="G216" s="179" t="s">
        <v>844</v>
      </c>
      <c r="H216" s="565" t="s">
        <v>941</v>
      </c>
      <c r="I216" s="566"/>
      <c r="J216" s="566"/>
      <c r="K216" s="566"/>
      <c r="L216" s="567"/>
      <c r="N216" s="255" t="str">
        <f>IF(HLOOKUP(入力用!$D$11,工事書類一覧表!$O$170:$Q$255,ROW()-167,FALSE)&lt;&gt;"","適用外","")</f>
        <v/>
      </c>
      <c r="O216" s="254"/>
      <c r="P216" s="213"/>
      <c r="Q216" s="213"/>
    </row>
    <row r="217" spans="1:17" ht="22.15" customHeight="1" thickBot="1" x14ac:dyDescent="0.2">
      <c r="B217" s="516">
        <v>7</v>
      </c>
      <c r="C217" s="568" t="s">
        <v>619</v>
      </c>
      <c r="D217" s="239">
        <f>+$B$217</f>
        <v>7</v>
      </c>
      <c r="E217" s="240" t="s">
        <v>847</v>
      </c>
      <c r="F217" s="241">
        <v>1</v>
      </c>
      <c r="G217" s="242" t="s">
        <v>916</v>
      </c>
      <c r="H217" s="544"/>
      <c r="I217" s="545"/>
      <c r="J217" s="545"/>
      <c r="K217" s="545"/>
      <c r="L217" s="546"/>
      <c r="N217" s="255" t="str">
        <f>IF(HLOOKUP(入力用!$D$11,工事書類一覧表!$O$170:$Q$255,ROW()-167,FALSE)&lt;&gt;"","適用外","")</f>
        <v/>
      </c>
      <c r="O217" s="254"/>
      <c r="P217" s="213"/>
      <c r="Q217" s="213"/>
    </row>
    <row r="218" spans="1:17" ht="39.950000000000003" customHeight="1" thickBot="1" x14ac:dyDescent="0.2">
      <c r="B218" s="516"/>
      <c r="C218" s="569"/>
      <c r="D218" s="206">
        <f>+$B$217</f>
        <v>7</v>
      </c>
      <c r="E218" s="207" t="s">
        <v>847</v>
      </c>
      <c r="F218" s="243">
        <v>2</v>
      </c>
      <c r="G218" s="244" t="s">
        <v>664</v>
      </c>
      <c r="H218" s="608" t="s">
        <v>1001</v>
      </c>
      <c r="I218" s="609"/>
      <c r="J218" s="609"/>
      <c r="K218" s="609"/>
      <c r="L218" s="610"/>
      <c r="N218" s="255" t="str">
        <f>IF(HLOOKUP(入力用!$D$11,工事書類一覧表!$O$170:$Q$255,ROW()-167,FALSE)&lt;&gt;"","適用外","")</f>
        <v/>
      </c>
      <c r="O218" s="254"/>
      <c r="P218" s="213"/>
      <c r="Q218" s="213"/>
    </row>
    <row r="219" spans="1:17" ht="26.1" customHeight="1" thickBot="1" x14ac:dyDescent="0.2">
      <c r="B219" s="516"/>
      <c r="C219" s="215" t="s">
        <v>620</v>
      </c>
      <c r="D219" s="218">
        <f>+$B$217</f>
        <v>7</v>
      </c>
      <c r="E219" s="219" t="s">
        <v>847</v>
      </c>
      <c r="F219" s="233">
        <v>3</v>
      </c>
      <c r="G219" s="234" t="s">
        <v>942</v>
      </c>
      <c r="H219" s="605" t="s">
        <v>845</v>
      </c>
      <c r="I219" s="606"/>
      <c r="J219" s="606"/>
      <c r="K219" s="606"/>
      <c r="L219" s="607"/>
      <c r="N219" s="255" t="str">
        <f>IF(HLOOKUP(入力用!$D$11,工事書類一覧表!$O$170:$Q$255,ROW()-167,FALSE)&lt;&gt;"","適用外","")</f>
        <v/>
      </c>
      <c r="O219" s="254"/>
      <c r="P219" s="213"/>
      <c r="Q219" s="213"/>
    </row>
    <row r="220" spans="1:17" ht="22.15" customHeight="1" thickBot="1" x14ac:dyDescent="0.2">
      <c r="B220" s="507">
        <v>8</v>
      </c>
      <c r="C220" s="502" t="s">
        <v>663</v>
      </c>
      <c r="D220" s="172">
        <f>+$B$220</f>
        <v>8</v>
      </c>
      <c r="E220" s="192" t="s">
        <v>847</v>
      </c>
      <c r="F220" s="235">
        <v>1</v>
      </c>
      <c r="G220" s="236" t="s">
        <v>917</v>
      </c>
      <c r="H220" s="517" t="s">
        <v>943</v>
      </c>
      <c r="I220" s="518"/>
      <c r="J220" s="518"/>
      <c r="K220" s="518"/>
      <c r="L220" s="519"/>
      <c r="N220" s="255" t="str">
        <f>IF(HLOOKUP(入力用!$D$11,工事書類一覧表!$O$170:$Q$255,ROW()-167,FALSE)&lt;&gt;"","適用外","")</f>
        <v/>
      </c>
      <c r="O220" s="213"/>
      <c r="P220" s="213"/>
      <c r="Q220" s="213"/>
    </row>
    <row r="221" spans="1:17" ht="22.15" customHeight="1" thickBot="1" x14ac:dyDescent="0.2">
      <c r="B221" s="508"/>
      <c r="C221" s="503"/>
      <c r="D221" s="174">
        <f>+$B$220</f>
        <v>8</v>
      </c>
      <c r="E221" s="193" t="s">
        <v>847</v>
      </c>
      <c r="F221" s="190">
        <v>2</v>
      </c>
      <c r="G221" s="237" t="s">
        <v>918</v>
      </c>
      <c r="H221" s="513" t="s">
        <v>919</v>
      </c>
      <c r="I221" s="514"/>
      <c r="J221" s="514"/>
      <c r="K221" s="514"/>
      <c r="L221" s="515"/>
      <c r="N221" s="255" t="str">
        <f>IF(HLOOKUP(入力用!$D$11,工事書類一覧表!$O$170:$Q$255,ROW()-167,FALSE)&lt;&gt;"","適用外","")</f>
        <v/>
      </c>
      <c r="O221" s="213"/>
      <c r="P221" s="213"/>
      <c r="Q221" s="213"/>
    </row>
    <row r="222" spans="1:17" ht="22.15" customHeight="1" thickBot="1" x14ac:dyDescent="0.2">
      <c r="B222" s="509"/>
      <c r="C222" s="504"/>
      <c r="D222" s="176">
        <f>+$B$220</f>
        <v>8</v>
      </c>
      <c r="E222" s="194" t="s">
        <v>847</v>
      </c>
      <c r="F222" s="177">
        <v>3</v>
      </c>
      <c r="G222" s="179" t="s">
        <v>920</v>
      </c>
      <c r="H222" s="526" t="s">
        <v>921</v>
      </c>
      <c r="I222" s="527"/>
      <c r="J222" s="527"/>
      <c r="K222" s="527"/>
      <c r="L222" s="528"/>
      <c r="N222" s="255" t="str">
        <f>IF(HLOOKUP(入力用!$D$11,工事書類一覧表!$O$170:$Q$255,ROW()-167,FALSE)&lt;&gt;"","適用外","")</f>
        <v/>
      </c>
      <c r="O222" s="213"/>
      <c r="P222" s="213"/>
      <c r="Q222" s="213"/>
    </row>
    <row r="223" spans="1:17" ht="22.15" customHeight="1" thickBot="1" x14ac:dyDescent="0.2">
      <c r="A223" s="4"/>
      <c r="B223" s="349">
        <v>9</v>
      </c>
      <c r="C223" s="215" t="s">
        <v>621</v>
      </c>
      <c r="D223" s="218">
        <f>+$B$223</f>
        <v>9</v>
      </c>
      <c r="E223" s="219" t="s">
        <v>847</v>
      </c>
      <c r="F223" s="233">
        <v>1</v>
      </c>
      <c r="G223" s="234" t="s">
        <v>846</v>
      </c>
      <c r="H223" s="614" t="s">
        <v>944</v>
      </c>
      <c r="I223" s="615"/>
      <c r="J223" s="615"/>
      <c r="K223" s="615"/>
      <c r="L223" s="616"/>
      <c r="N223" s="255" t="str">
        <f>IF(HLOOKUP(入力用!$D$11,工事書類一覧表!$O$170:$Q$255,ROW()-167,FALSE)&lt;&gt;"","適用外","")</f>
        <v/>
      </c>
      <c r="O223" s="254"/>
      <c r="P223" s="213"/>
      <c r="Q223" s="213"/>
    </row>
    <row r="224" spans="1:17" ht="26.1" customHeight="1" thickBot="1" x14ac:dyDescent="0.2">
      <c r="B224" s="220">
        <f>+B223+1</f>
        <v>10</v>
      </c>
      <c r="C224" s="332" t="s">
        <v>945</v>
      </c>
      <c r="D224" s="221">
        <f>+B224</f>
        <v>10</v>
      </c>
      <c r="E224" s="222" t="s">
        <v>847</v>
      </c>
      <c r="F224" s="223">
        <v>1</v>
      </c>
      <c r="G224" s="238" t="s">
        <v>945</v>
      </c>
      <c r="H224" s="611" t="s">
        <v>922</v>
      </c>
      <c r="I224" s="612"/>
      <c r="J224" s="612"/>
      <c r="K224" s="612"/>
      <c r="L224" s="613"/>
      <c r="N224" s="255" t="str">
        <f>IF(HLOOKUP(入力用!$D$11,工事書類一覧表!$O$170:$Q$255,ROW()-167,FALSE)&lt;&gt;"","適用外","")</f>
        <v/>
      </c>
      <c r="O224" s="254"/>
      <c r="P224" s="213"/>
      <c r="Q224" s="213"/>
    </row>
    <row r="225" spans="1:17" s="4" customFormat="1" ht="22.15" customHeight="1" thickBot="1" x14ac:dyDescent="0.2">
      <c r="A225" s="3"/>
      <c r="B225" s="516">
        <v>11</v>
      </c>
      <c r="C225" s="510" t="s">
        <v>622</v>
      </c>
      <c r="D225" s="204">
        <f>+$B$225</f>
        <v>11</v>
      </c>
      <c r="E225" s="205" t="s">
        <v>847</v>
      </c>
      <c r="F225" s="233">
        <v>1</v>
      </c>
      <c r="G225" s="234" t="s">
        <v>816</v>
      </c>
      <c r="H225" s="544" t="s">
        <v>817</v>
      </c>
      <c r="I225" s="545"/>
      <c r="J225" s="545"/>
      <c r="K225" s="545"/>
      <c r="L225" s="546"/>
      <c r="N225" s="255" t="str">
        <f>IF(HLOOKUP(入力用!$D$11,工事書類一覧表!$O$170:$Q$255,ROW()-167,FALSE)&lt;&gt;"","適用外","")</f>
        <v/>
      </c>
      <c r="O225" s="254"/>
      <c r="P225" s="213"/>
      <c r="Q225" s="213"/>
    </row>
    <row r="226" spans="1:17" ht="22.15" customHeight="1" thickBot="1" x14ac:dyDescent="0.2">
      <c r="B226" s="516"/>
      <c r="C226" s="510"/>
      <c r="D226" s="202">
        <f>+$B$225</f>
        <v>11</v>
      </c>
      <c r="E226" s="203" t="s">
        <v>847</v>
      </c>
      <c r="F226" s="186">
        <v>2</v>
      </c>
      <c r="G226" s="191" t="s">
        <v>815</v>
      </c>
      <c r="H226" s="520" t="s">
        <v>799</v>
      </c>
      <c r="I226" s="521"/>
      <c r="J226" s="521"/>
      <c r="K226" s="521"/>
      <c r="L226" s="522"/>
      <c r="N226" s="255" t="str">
        <f>IF(HLOOKUP(入力用!$D$11,工事書類一覧表!$O$170:$Q$255,ROW()-167,FALSE)&lt;&gt;"","適用外","")</f>
        <v/>
      </c>
      <c r="O226" s="254"/>
      <c r="P226" s="213"/>
      <c r="Q226" s="213"/>
    </row>
    <row r="227" spans="1:17" ht="22.15" customHeight="1" thickBot="1" x14ac:dyDescent="0.2">
      <c r="B227" s="507">
        <v>12</v>
      </c>
      <c r="C227" s="505" t="s">
        <v>808</v>
      </c>
      <c r="D227" s="172">
        <f>+B$227</f>
        <v>12</v>
      </c>
      <c r="E227" s="192" t="s">
        <v>847</v>
      </c>
      <c r="F227" s="235">
        <v>1</v>
      </c>
      <c r="G227" s="236" t="s">
        <v>923</v>
      </c>
      <c r="H227" s="592" t="s">
        <v>855</v>
      </c>
      <c r="I227" s="593"/>
      <c r="J227" s="593"/>
      <c r="K227" s="593"/>
      <c r="L227" s="594"/>
      <c r="N227" s="255" t="str">
        <f>IF(HLOOKUP(入力用!$D$11,工事書類一覧表!$O$170:$Q$255,ROW()-167,FALSE)&lt;&gt;"","適用外","")</f>
        <v/>
      </c>
      <c r="O227" s="254"/>
      <c r="P227" s="213"/>
      <c r="Q227" s="213"/>
    </row>
    <row r="228" spans="1:17" ht="22.15" customHeight="1" thickBot="1" x14ac:dyDescent="0.2">
      <c r="B228" s="508"/>
      <c r="C228" s="506"/>
      <c r="D228" s="174">
        <f t="shared" ref="D228:D234" si="3">+B$227</f>
        <v>12</v>
      </c>
      <c r="E228" s="193" t="s">
        <v>847</v>
      </c>
      <c r="F228" s="190">
        <v>2</v>
      </c>
      <c r="G228" s="237" t="s">
        <v>924</v>
      </c>
      <c r="H228" s="513" t="s">
        <v>856</v>
      </c>
      <c r="I228" s="514"/>
      <c r="J228" s="514"/>
      <c r="K228" s="514"/>
      <c r="L228" s="515"/>
      <c r="N228" s="255" t="str">
        <f>IF(HLOOKUP(入力用!$D$11,工事書類一覧表!$O$170:$Q$255,ROW()-167,FALSE)&lt;&gt;"","適用外","")</f>
        <v/>
      </c>
      <c r="O228" s="254"/>
      <c r="P228" s="213"/>
      <c r="Q228" s="213"/>
    </row>
    <row r="229" spans="1:17" ht="22.15" customHeight="1" thickBot="1" x14ac:dyDescent="0.2">
      <c r="B229" s="508">
        <f>+B228+1</f>
        <v>1</v>
      </c>
      <c r="C229" s="506"/>
      <c r="D229" s="189">
        <f t="shared" si="3"/>
        <v>12</v>
      </c>
      <c r="E229" s="195" t="s">
        <v>847</v>
      </c>
      <c r="F229" s="190">
        <v>3</v>
      </c>
      <c r="G229" s="237" t="s">
        <v>925</v>
      </c>
      <c r="H229" s="586" t="s">
        <v>799</v>
      </c>
      <c r="I229" s="587"/>
      <c r="J229" s="587"/>
      <c r="K229" s="587"/>
      <c r="L229" s="588"/>
      <c r="N229" s="255" t="str">
        <f>IF(HLOOKUP(入力用!$D$11,工事書類一覧表!$O$170:$Q$255,ROW()-167,FALSE)&lt;&gt;"","適用外","")</f>
        <v/>
      </c>
      <c r="O229" s="254"/>
      <c r="P229" s="213"/>
      <c r="Q229" s="213"/>
    </row>
    <row r="230" spans="1:17" ht="22.15" customHeight="1" thickBot="1" x14ac:dyDescent="0.2">
      <c r="B230" s="508"/>
      <c r="C230" s="511" t="s">
        <v>814</v>
      </c>
      <c r="D230" s="224">
        <f t="shared" si="3"/>
        <v>12</v>
      </c>
      <c r="E230" s="225" t="s">
        <v>847</v>
      </c>
      <c r="F230" s="245">
        <v>4</v>
      </c>
      <c r="G230" s="246" t="s">
        <v>820</v>
      </c>
      <c r="H230" s="589" t="s">
        <v>821</v>
      </c>
      <c r="I230" s="590"/>
      <c r="J230" s="590"/>
      <c r="K230" s="590"/>
      <c r="L230" s="591"/>
      <c r="N230" s="255" t="str">
        <f>IF(HLOOKUP(入力用!$D$11,工事書類一覧表!$O$170:$Q$255,ROW()-167,FALSE)&lt;&gt;"","適用外","")</f>
        <v/>
      </c>
      <c r="O230" s="254"/>
      <c r="P230" s="213"/>
      <c r="Q230" s="213"/>
    </row>
    <row r="231" spans="1:17" ht="22.15" customHeight="1" thickBot="1" x14ac:dyDescent="0.2">
      <c r="B231" s="508">
        <f>+B230+1</f>
        <v>1</v>
      </c>
      <c r="C231" s="512"/>
      <c r="D231" s="196">
        <f t="shared" si="3"/>
        <v>12</v>
      </c>
      <c r="E231" s="197" t="s">
        <v>847</v>
      </c>
      <c r="F231" s="198">
        <v>5</v>
      </c>
      <c r="G231" s="247" t="s">
        <v>818</v>
      </c>
      <c r="H231" s="586" t="s">
        <v>819</v>
      </c>
      <c r="I231" s="587"/>
      <c r="J231" s="587"/>
      <c r="K231" s="587"/>
      <c r="L231" s="588"/>
      <c r="N231" s="255" t="str">
        <f>IF(HLOOKUP(入力用!$D$11,工事書類一覧表!$O$170:$Q$255,ROW()-167,FALSE)&lt;&gt;"","適用外","")</f>
        <v/>
      </c>
      <c r="O231" s="254"/>
      <c r="P231" s="213"/>
      <c r="Q231" s="213"/>
    </row>
    <row r="232" spans="1:17" ht="22.15" customHeight="1" thickBot="1" x14ac:dyDescent="0.2">
      <c r="B232" s="508"/>
      <c r="C232" s="506" t="s">
        <v>809</v>
      </c>
      <c r="D232" s="224">
        <f t="shared" si="3"/>
        <v>12</v>
      </c>
      <c r="E232" s="225" t="s">
        <v>847</v>
      </c>
      <c r="F232" s="245">
        <v>6</v>
      </c>
      <c r="G232" s="246" t="s">
        <v>825</v>
      </c>
      <c r="H232" s="589" t="s">
        <v>926</v>
      </c>
      <c r="I232" s="590"/>
      <c r="J232" s="590"/>
      <c r="K232" s="590"/>
      <c r="L232" s="591"/>
      <c r="N232" s="255" t="str">
        <f>IF(HLOOKUP(入力用!$D$11,工事書類一覧表!$O$170:$Q$255,ROW()-167,FALSE)&lt;&gt;"","適用外","")</f>
        <v/>
      </c>
      <c r="O232" s="254"/>
      <c r="P232" s="213"/>
      <c r="Q232" s="213"/>
    </row>
    <row r="233" spans="1:17" ht="22.15" customHeight="1" thickBot="1" x14ac:dyDescent="0.2">
      <c r="B233" s="508">
        <f>+B232+1</f>
        <v>1</v>
      </c>
      <c r="C233" s="506"/>
      <c r="D233" s="196">
        <f t="shared" si="3"/>
        <v>12</v>
      </c>
      <c r="E233" s="197" t="s">
        <v>847</v>
      </c>
      <c r="F233" s="198">
        <v>7</v>
      </c>
      <c r="G233" s="247" t="s">
        <v>823</v>
      </c>
      <c r="H233" s="586" t="s">
        <v>822</v>
      </c>
      <c r="I233" s="587"/>
      <c r="J233" s="587"/>
      <c r="K233" s="587"/>
      <c r="L233" s="588"/>
      <c r="N233" s="255" t="str">
        <f>IF(HLOOKUP(入力用!$D$11,工事書類一覧表!$O$170:$Q$255,ROW()-167,FALSE)&lt;&gt;"","適用外","")</f>
        <v/>
      </c>
      <c r="O233" s="254"/>
      <c r="P233" s="213"/>
      <c r="Q233" s="213"/>
    </row>
    <row r="234" spans="1:17" ht="25.9" customHeight="1" thickBot="1" x14ac:dyDescent="0.2">
      <c r="B234" s="509"/>
      <c r="C234" s="226" t="s">
        <v>824</v>
      </c>
      <c r="D234" s="248">
        <f t="shared" si="3"/>
        <v>12</v>
      </c>
      <c r="E234" s="249" t="s">
        <v>847</v>
      </c>
      <c r="F234" s="250">
        <v>8</v>
      </c>
      <c r="G234" s="251" t="s">
        <v>826</v>
      </c>
      <c r="H234" s="583" t="s">
        <v>927</v>
      </c>
      <c r="I234" s="584"/>
      <c r="J234" s="584"/>
      <c r="K234" s="584"/>
      <c r="L234" s="585"/>
      <c r="N234" s="255" t="str">
        <f>IF(HLOOKUP(入力用!$D$11,工事書類一覧表!$O$170:$Q$255,ROW()-167,FALSE)&lt;&gt;"","適用外","")</f>
        <v/>
      </c>
      <c r="O234" s="254"/>
      <c r="P234" s="213"/>
      <c r="Q234" s="213"/>
    </row>
    <row r="235" spans="1:17" ht="22.15" customHeight="1" thickBot="1" x14ac:dyDescent="0.2">
      <c r="B235" s="578">
        <v>13</v>
      </c>
      <c r="C235" s="580" t="s">
        <v>989</v>
      </c>
      <c r="D235" s="204">
        <f>+$B$235</f>
        <v>13</v>
      </c>
      <c r="E235" s="205" t="s">
        <v>847</v>
      </c>
      <c r="F235" s="233">
        <v>1</v>
      </c>
      <c r="G235" s="234" t="s">
        <v>623</v>
      </c>
      <c r="H235" s="544" t="s">
        <v>1016</v>
      </c>
      <c r="I235" s="545"/>
      <c r="J235" s="545"/>
      <c r="K235" s="545"/>
      <c r="L235" s="546"/>
      <c r="N235" s="255" t="str">
        <f>IF(HLOOKUP(入力用!$D$11,工事書類一覧表!$O$170:$Q$255,ROW()-167,FALSE)&lt;&gt;"","適用外","")</f>
        <v/>
      </c>
      <c r="O235" s="254"/>
      <c r="P235" s="213"/>
      <c r="Q235" s="213"/>
    </row>
    <row r="236" spans="1:17" ht="22.15" customHeight="1" thickBot="1" x14ac:dyDescent="0.2">
      <c r="B236" s="516"/>
      <c r="C236" s="581"/>
      <c r="D236" s="183">
        <f t="shared" ref="D236:D243" si="4">+$B$235</f>
        <v>13</v>
      </c>
      <c r="E236" s="263" t="s">
        <v>847</v>
      </c>
      <c r="F236" s="186">
        <v>2</v>
      </c>
      <c r="G236" s="191" t="s">
        <v>624</v>
      </c>
      <c r="H236" s="541" t="s">
        <v>597</v>
      </c>
      <c r="I236" s="542"/>
      <c r="J236" s="542"/>
      <c r="K236" s="542"/>
      <c r="L236" s="543"/>
      <c r="N236" s="255" t="str">
        <f>IF(HLOOKUP(入力用!$D$11,工事書類一覧表!$O$170:$Q$255,ROW()-167,FALSE)&lt;&gt;"","適用外","")</f>
        <v/>
      </c>
      <c r="O236" s="254"/>
      <c r="P236" s="213"/>
      <c r="Q236" s="213"/>
    </row>
    <row r="237" spans="1:17" ht="22.15" customHeight="1" thickBot="1" x14ac:dyDescent="0.2">
      <c r="B237" s="516"/>
      <c r="C237" s="581"/>
      <c r="D237" s="183">
        <f t="shared" si="4"/>
        <v>13</v>
      </c>
      <c r="E237" s="263" t="s">
        <v>847</v>
      </c>
      <c r="F237" s="186">
        <v>3</v>
      </c>
      <c r="G237" s="191" t="s">
        <v>625</v>
      </c>
      <c r="H237" s="541" t="s">
        <v>597</v>
      </c>
      <c r="I237" s="542"/>
      <c r="J237" s="542"/>
      <c r="K237" s="542"/>
      <c r="L237" s="543"/>
      <c r="N237" s="255" t="str">
        <f>IF(HLOOKUP(入力用!$D$11,工事書類一覧表!$O$170:$Q$255,ROW()-167,FALSE)&lt;&gt;"","適用外","")</f>
        <v/>
      </c>
      <c r="O237" s="254"/>
      <c r="P237" s="213"/>
      <c r="Q237" s="213"/>
    </row>
    <row r="238" spans="1:17" ht="22.15" customHeight="1" thickBot="1" x14ac:dyDescent="0.2">
      <c r="B238" s="516"/>
      <c r="C238" s="581"/>
      <c r="D238" s="183">
        <f t="shared" si="4"/>
        <v>13</v>
      </c>
      <c r="E238" s="263" t="s">
        <v>847</v>
      </c>
      <c r="F238" s="186">
        <v>4</v>
      </c>
      <c r="G238" s="191" t="s">
        <v>626</v>
      </c>
      <c r="H238" s="541" t="s">
        <v>828</v>
      </c>
      <c r="I238" s="542"/>
      <c r="J238" s="542"/>
      <c r="K238" s="542"/>
      <c r="L238" s="543"/>
      <c r="N238" s="255" t="str">
        <f>IF(HLOOKUP(入力用!$D$11,工事書類一覧表!$O$170:$Q$255,ROW()-167,FALSE)&lt;&gt;"","適用外","")</f>
        <v/>
      </c>
      <c r="O238" s="254"/>
      <c r="P238" s="213"/>
      <c r="Q238" s="213"/>
    </row>
    <row r="239" spans="1:17" ht="22.15" customHeight="1" thickBot="1" x14ac:dyDescent="0.2">
      <c r="B239" s="516"/>
      <c r="C239" s="581"/>
      <c r="D239" s="183">
        <f t="shared" si="4"/>
        <v>13</v>
      </c>
      <c r="E239" s="263" t="s">
        <v>847</v>
      </c>
      <c r="F239" s="186">
        <v>5</v>
      </c>
      <c r="G239" s="191" t="s">
        <v>627</v>
      </c>
      <c r="H239" s="541"/>
      <c r="I239" s="542"/>
      <c r="J239" s="542"/>
      <c r="K239" s="542"/>
      <c r="L239" s="543"/>
      <c r="N239" s="255" t="str">
        <f>IF(HLOOKUP(入力用!$D$11,工事書類一覧表!$O$170:$Q$255,ROW()-167,FALSE)&lt;&gt;"","適用外","")</f>
        <v/>
      </c>
      <c r="O239" s="254"/>
      <c r="P239" s="213"/>
      <c r="Q239" s="213"/>
    </row>
    <row r="240" spans="1:17" ht="22.15" customHeight="1" thickBot="1" x14ac:dyDescent="0.2">
      <c r="B240" s="516"/>
      <c r="C240" s="581"/>
      <c r="D240" s="183">
        <f t="shared" si="4"/>
        <v>13</v>
      </c>
      <c r="E240" s="263" t="s">
        <v>847</v>
      </c>
      <c r="F240" s="186">
        <v>6</v>
      </c>
      <c r="G240" s="191" t="s">
        <v>928</v>
      </c>
      <c r="H240" s="541" t="s">
        <v>827</v>
      </c>
      <c r="I240" s="542"/>
      <c r="J240" s="542"/>
      <c r="K240" s="542"/>
      <c r="L240" s="543"/>
      <c r="N240" s="255" t="str">
        <f>IF(HLOOKUP(入力用!$D$11,工事書類一覧表!$O$170:$Q$255,ROW()-167,FALSE)&lt;&gt;"","適用外","")</f>
        <v/>
      </c>
      <c r="O240" s="254"/>
      <c r="P240" s="213"/>
      <c r="Q240" s="213"/>
    </row>
    <row r="241" spans="2:20" ht="22.15" customHeight="1" thickBot="1" x14ac:dyDescent="0.2">
      <c r="B241" s="516"/>
      <c r="C241" s="581"/>
      <c r="D241" s="183">
        <f t="shared" si="4"/>
        <v>13</v>
      </c>
      <c r="E241" s="263" t="s">
        <v>847</v>
      </c>
      <c r="F241" s="186">
        <v>7</v>
      </c>
      <c r="G241" s="191" t="s">
        <v>628</v>
      </c>
      <c r="H241" s="541" t="s">
        <v>881</v>
      </c>
      <c r="I241" s="542"/>
      <c r="J241" s="542"/>
      <c r="K241" s="542"/>
      <c r="L241" s="543"/>
      <c r="N241" s="255" t="str">
        <f>IF(HLOOKUP(入力用!$D$11,工事書類一覧表!$O$170:$Q$255,ROW()-167,FALSE)&lt;&gt;"","適用外","")</f>
        <v/>
      </c>
      <c r="O241" s="254"/>
      <c r="P241" s="213"/>
      <c r="Q241" s="213"/>
    </row>
    <row r="242" spans="2:20" ht="22.15" customHeight="1" thickBot="1" x14ac:dyDescent="0.2">
      <c r="B242" s="516"/>
      <c r="C242" s="581"/>
      <c r="D242" s="183">
        <f t="shared" si="4"/>
        <v>13</v>
      </c>
      <c r="E242" s="263" t="s">
        <v>847</v>
      </c>
      <c r="F242" s="186">
        <v>8</v>
      </c>
      <c r="G242" s="191" t="s">
        <v>629</v>
      </c>
      <c r="H242" s="541" t="s">
        <v>880</v>
      </c>
      <c r="I242" s="542"/>
      <c r="J242" s="542"/>
      <c r="K242" s="542"/>
      <c r="L242" s="543"/>
      <c r="N242" s="255" t="str">
        <f>IF(HLOOKUP(入力用!$D$11,工事書類一覧表!$O$170:$Q$255,ROW()-167,FALSE)&lt;&gt;"","適用外","")</f>
        <v/>
      </c>
      <c r="O242" s="254"/>
      <c r="P242" s="213"/>
      <c r="Q242" s="213"/>
    </row>
    <row r="243" spans="2:20" ht="22.15" customHeight="1" thickBot="1" x14ac:dyDescent="0.2">
      <c r="B243" s="516"/>
      <c r="C243" s="581"/>
      <c r="D243" s="202">
        <f t="shared" si="4"/>
        <v>13</v>
      </c>
      <c r="E243" s="203" t="s">
        <v>847</v>
      </c>
      <c r="F243" s="186">
        <v>9</v>
      </c>
      <c r="G243" s="191" t="s">
        <v>630</v>
      </c>
      <c r="H243" s="595"/>
      <c r="I243" s="596"/>
      <c r="J243" s="596"/>
      <c r="K243" s="596"/>
      <c r="L243" s="597"/>
      <c r="N243" s="255" t="str">
        <f>IF(HLOOKUP(入力用!$D$11,工事書類一覧表!$O$170:$Q$255,ROW()-167,FALSE)&lt;&gt;"","適用外","")</f>
        <v/>
      </c>
      <c r="O243" s="254"/>
      <c r="P243" s="213"/>
      <c r="Q243" s="213"/>
    </row>
    <row r="244" spans="2:20" ht="22.15" customHeight="1" thickBot="1" x14ac:dyDescent="0.2">
      <c r="B244" s="579"/>
      <c r="C244" s="582"/>
      <c r="D244" s="335">
        <v>13</v>
      </c>
      <c r="E244" s="336" t="s">
        <v>990</v>
      </c>
      <c r="F244" s="337">
        <v>10</v>
      </c>
      <c r="G244" s="338" t="s">
        <v>991</v>
      </c>
      <c r="H244" s="520" t="s">
        <v>992</v>
      </c>
      <c r="I244" s="521"/>
      <c r="J244" s="521"/>
      <c r="K244" s="521"/>
      <c r="L244" s="522"/>
      <c r="N244" s="255" t="str">
        <f>IF(HLOOKUP(入力用!$D$11,工事書類一覧表!$O$170:$Q$255,ROW()-167,FALSE)&lt;&gt;"","適用外","")</f>
        <v/>
      </c>
      <c r="O244" s="254"/>
      <c r="P244" s="213"/>
      <c r="Q244" s="213"/>
    </row>
    <row r="245" spans="2:20" ht="25.5" customHeight="1" thickBot="1" x14ac:dyDescent="0.2">
      <c r="B245" s="507">
        <v>14</v>
      </c>
      <c r="C245" s="485" t="s">
        <v>617</v>
      </c>
      <c r="D245" s="172">
        <f>+$B$245</f>
        <v>14</v>
      </c>
      <c r="E245" s="192" t="s">
        <v>847</v>
      </c>
      <c r="F245" s="235">
        <v>1</v>
      </c>
      <c r="G245" s="236" t="s">
        <v>929</v>
      </c>
      <c r="H245" s="517" t="s">
        <v>829</v>
      </c>
      <c r="I245" s="518"/>
      <c r="J245" s="518"/>
      <c r="K245" s="518"/>
      <c r="L245" s="519"/>
      <c r="N245" s="255" t="str">
        <f>IF(HLOOKUP(入力用!$D$11,工事書類一覧表!$O$170:$Q$255,ROW()-167,FALSE)&lt;&gt;"","適用外","")</f>
        <v/>
      </c>
      <c r="O245" s="254"/>
      <c r="P245" s="213"/>
      <c r="Q245" s="213"/>
    </row>
    <row r="246" spans="2:20" ht="25.5" customHeight="1" thickBot="1" x14ac:dyDescent="0.2">
      <c r="B246" s="508"/>
      <c r="C246" s="486"/>
      <c r="D246" s="174">
        <f t="shared" ref="D246:D254" si="5">+$B$245</f>
        <v>14</v>
      </c>
      <c r="E246" s="193" t="s">
        <v>847</v>
      </c>
      <c r="F246" s="190">
        <v>2</v>
      </c>
      <c r="G246" s="237" t="s">
        <v>930</v>
      </c>
      <c r="H246" s="513" t="s">
        <v>830</v>
      </c>
      <c r="I246" s="514"/>
      <c r="J246" s="514"/>
      <c r="K246" s="514"/>
      <c r="L246" s="515"/>
      <c r="N246" s="255" t="str">
        <f>IF(HLOOKUP(入力用!$D$11,工事書類一覧表!$O$170:$Q$255,ROW()-167,FALSE)&lt;&gt;"","適用外","")</f>
        <v/>
      </c>
      <c r="O246" s="254"/>
      <c r="P246" s="213"/>
      <c r="Q246" s="213"/>
    </row>
    <row r="247" spans="2:20" ht="25.5" customHeight="1" thickBot="1" x14ac:dyDescent="0.2">
      <c r="B247" s="508"/>
      <c r="C247" s="486"/>
      <c r="D247" s="174">
        <f t="shared" si="5"/>
        <v>14</v>
      </c>
      <c r="E247" s="193" t="s">
        <v>847</v>
      </c>
      <c r="F247" s="190">
        <v>3</v>
      </c>
      <c r="G247" s="237" t="s">
        <v>931</v>
      </c>
      <c r="H247" s="513" t="s">
        <v>797</v>
      </c>
      <c r="I247" s="514"/>
      <c r="J247" s="514"/>
      <c r="K247" s="514"/>
      <c r="L247" s="515"/>
      <c r="N247" s="255" t="str">
        <f>IF(HLOOKUP(入力用!$D$11,工事書類一覧表!$O$170:$Q$255,ROW()-167,FALSE)&lt;&gt;"","適用外","")</f>
        <v/>
      </c>
      <c r="O247" s="254"/>
      <c r="P247" s="213"/>
      <c r="Q247" s="213"/>
    </row>
    <row r="248" spans="2:20" ht="25.5" customHeight="1" thickBot="1" x14ac:dyDescent="0.2">
      <c r="B248" s="508"/>
      <c r="C248" s="486"/>
      <c r="D248" s="174">
        <f t="shared" si="5"/>
        <v>14</v>
      </c>
      <c r="E248" s="193" t="s">
        <v>847</v>
      </c>
      <c r="F248" s="190">
        <v>4</v>
      </c>
      <c r="G248" s="237" t="s">
        <v>932</v>
      </c>
      <c r="H248" s="513" t="s">
        <v>798</v>
      </c>
      <c r="I248" s="514"/>
      <c r="J248" s="514"/>
      <c r="K248" s="514"/>
      <c r="L248" s="515"/>
      <c r="N248" s="255" t="str">
        <f>IF(HLOOKUP(入力用!$D$11,工事書類一覧表!$O$170:$Q$255,ROW()-167,FALSE)&lt;&gt;"","適用外","")</f>
        <v/>
      </c>
      <c r="O248" s="254"/>
      <c r="P248" s="213"/>
      <c r="Q248" s="213"/>
    </row>
    <row r="249" spans="2:20" ht="25.5" customHeight="1" thickBot="1" x14ac:dyDescent="0.2">
      <c r="B249" s="508"/>
      <c r="C249" s="486"/>
      <c r="D249" s="174">
        <f t="shared" si="5"/>
        <v>14</v>
      </c>
      <c r="E249" s="193" t="s">
        <v>847</v>
      </c>
      <c r="F249" s="190">
        <v>5</v>
      </c>
      <c r="G249" s="237" t="s">
        <v>933</v>
      </c>
      <c r="H249" s="513" t="s">
        <v>934</v>
      </c>
      <c r="I249" s="514"/>
      <c r="J249" s="514"/>
      <c r="K249" s="514"/>
      <c r="L249" s="515"/>
      <c r="N249" s="255" t="str">
        <f>IF(HLOOKUP(入力用!$D$11,工事書類一覧表!$O$170:$Q$255,ROW()-167,FALSE)&lt;&gt;"","適用外","")</f>
        <v/>
      </c>
      <c r="O249" s="254"/>
      <c r="P249" s="213"/>
      <c r="Q249" s="213"/>
    </row>
    <row r="250" spans="2:20" ht="25.5" customHeight="1" thickBot="1" x14ac:dyDescent="0.2">
      <c r="B250" s="508"/>
      <c r="C250" s="486"/>
      <c r="D250" s="174">
        <f t="shared" si="5"/>
        <v>14</v>
      </c>
      <c r="E250" s="193" t="s">
        <v>847</v>
      </c>
      <c r="F250" s="190">
        <v>6</v>
      </c>
      <c r="G250" s="237" t="s">
        <v>935</v>
      </c>
      <c r="H250" s="513"/>
      <c r="I250" s="514"/>
      <c r="J250" s="514"/>
      <c r="K250" s="514"/>
      <c r="L250" s="515"/>
      <c r="N250" s="255" t="str">
        <f>IF(HLOOKUP(入力用!$D$11,工事書類一覧表!$O$170:$Q$255,ROW()-167,FALSE)&lt;&gt;"","適用外","")</f>
        <v/>
      </c>
      <c r="O250" s="254"/>
      <c r="P250" s="213"/>
      <c r="Q250" s="213"/>
    </row>
    <row r="251" spans="2:20" ht="25.5" customHeight="1" thickBot="1" x14ac:dyDescent="0.2">
      <c r="B251" s="508"/>
      <c r="C251" s="486"/>
      <c r="D251" s="174">
        <f t="shared" si="5"/>
        <v>14</v>
      </c>
      <c r="E251" s="193" t="s">
        <v>847</v>
      </c>
      <c r="F251" s="190">
        <v>7</v>
      </c>
      <c r="G251" s="237" t="s">
        <v>936</v>
      </c>
      <c r="H251" s="513"/>
      <c r="I251" s="514"/>
      <c r="J251" s="514"/>
      <c r="K251" s="514"/>
      <c r="L251" s="515"/>
      <c r="N251" s="255" t="str">
        <f>IF(HLOOKUP(入力用!$D$11,工事書類一覧表!$O$170:$Q$255,ROW()-167,FALSE)&lt;&gt;"","適用外","")</f>
        <v/>
      </c>
      <c r="O251" s="254"/>
      <c r="P251" s="213"/>
      <c r="Q251" s="213"/>
    </row>
    <row r="252" spans="2:20" ht="25.5" customHeight="1" thickBot="1" x14ac:dyDescent="0.2">
      <c r="B252" s="508"/>
      <c r="C252" s="486"/>
      <c r="D252" s="174">
        <f t="shared" si="5"/>
        <v>14</v>
      </c>
      <c r="E252" s="193" t="s">
        <v>847</v>
      </c>
      <c r="F252" s="190">
        <v>8</v>
      </c>
      <c r="G252" s="237" t="s">
        <v>937</v>
      </c>
      <c r="H252" s="513"/>
      <c r="I252" s="514"/>
      <c r="J252" s="514"/>
      <c r="K252" s="514"/>
      <c r="L252" s="515"/>
      <c r="N252" s="255" t="str">
        <f>IF(HLOOKUP(入力用!$D$11,工事書類一覧表!$O$170:$Q$255,ROW()-167,FALSE)&lt;&gt;"","適用外","")</f>
        <v/>
      </c>
      <c r="O252" s="254"/>
      <c r="P252" s="213"/>
      <c r="Q252" s="213"/>
    </row>
    <row r="253" spans="2:20" ht="25.5" customHeight="1" thickBot="1" x14ac:dyDescent="0.2">
      <c r="B253" s="508"/>
      <c r="C253" s="486"/>
      <c r="D253" s="174">
        <f t="shared" si="5"/>
        <v>14</v>
      </c>
      <c r="E253" s="193" t="s">
        <v>847</v>
      </c>
      <c r="F253" s="190">
        <v>9</v>
      </c>
      <c r="G253" s="237" t="s">
        <v>657</v>
      </c>
      <c r="H253" s="513"/>
      <c r="I253" s="514"/>
      <c r="J253" s="514"/>
      <c r="K253" s="514"/>
      <c r="L253" s="515"/>
      <c r="N253" s="255" t="str">
        <f>IF(HLOOKUP(入力用!$D$11,工事書類一覧表!$O$170:$Q$255,ROW()-167,FALSE)&lt;&gt;"","適用外","")</f>
        <v/>
      </c>
      <c r="O253" s="254"/>
      <c r="P253" s="213"/>
      <c r="Q253" s="213"/>
    </row>
    <row r="254" spans="2:20" ht="25.5" customHeight="1" thickBot="1" x14ac:dyDescent="0.2">
      <c r="B254" s="509"/>
      <c r="C254" s="487"/>
      <c r="D254" s="176">
        <f t="shared" si="5"/>
        <v>14</v>
      </c>
      <c r="E254" s="194" t="s">
        <v>847</v>
      </c>
      <c r="F254" s="177">
        <v>10</v>
      </c>
      <c r="G254" s="179" t="s">
        <v>938</v>
      </c>
      <c r="H254" s="526" t="s">
        <v>662</v>
      </c>
      <c r="I254" s="527"/>
      <c r="J254" s="527"/>
      <c r="K254" s="527"/>
      <c r="L254" s="528"/>
      <c r="N254" s="255" t="e">
        <f>IF(HLOOKUP(入力用!$D$11,工事書類一覧表!$O$170:$Q$255,ROW()-167,FALSE)&lt;&gt;"","適用外","")</f>
        <v>#REF!</v>
      </c>
      <c r="O254" s="254"/>
      <c r="P254" s="213"/>
      <c r="Q254" s="213"/>
      <c r="R254" s="573" t="s">
        <v>949</v>
      </c>
      <c r="S254" s="574"/>
      <c r="T254" s="574"/>
    </row>
    <row r="255" spans="2:20" ht="25.5" customHeight="1" x14ac:dyDescent="0.15">
      <c r="B255" s="488" t="s">
        <v>841</v>
      </c>
      <c r="C255" s="488"/>
      <c r="D255" s="488"/>
      <c r="E255" s="488"/>
      <c r="F255" s="489"/>
      <c r="G255" s="489"/>
      <c r="H255" s="489"/>
      <c r="I255" s="489"/>
      <c r="J255" s="489"/>
      <c r="K255" s="490"/>
      <c r="L255" s="490"/>
    </row>
  </sheetData>
  <mergeCells count="129">
    <mergeCell ref="H171:L171"/>
    <mergeCell ref="B245:B254"/>
    <mergeCell ref="B165:F165"/>
    <mergeCell ref="B167:F167"/>
    <mergeCell ref="B166:F166"/>
    <mergeCell ref="B198:B210"/>
    <mergeCell ref="C198:C210"/>
    <mergeCell ref="H219:L219"/>
    <mergeCell ref="H218:L218"/>
    <mergeCell ref="H217:L217"/>
    <mergeCell ref="H254:L254"/>
    <mergeCell ref="H253:L253"/>
    <mergeCell ref="H252:L252"/>
    <mergeCell ref="H251:L251"/>
    <mergeCell ref="H250:L250"/>
    <mergeCell ref="H249:L249"/>
    <mergeCell ref="H248:L248"/>
    <mergeCell ref="H247:L247"/>
    <mergeCell ref="H246:L246"/>
    <mergeCell ref="H245:L245"/>
    <mergeCell ref="H225:L225"/>
    <mergeCell ref="H224:L224"/>
    <mergeCell ref="H223:L223"/>
    <mergeCell ref="H222:L222"/>
    <mergeCell ref="B235:B244"/>
    <mergeCell ref="C235:C244"/>
    <mergeCell ref="H244:L244"/>
    <mergeCell ref="H220:L220"/>
    <mergeCell ref="H234:L234"/>
    <mergeCell ref="H233:L233"/>
    <mergeCell ref="H232:L232"/>
    <mergeCell ref="H231:L231"/>
    <mergeCell ref="H230:L230"/>
    <mergeCell ref="H229:L229"/>
    <mergeCell ref="H228:L228"/>
    <mergeCell ref="H227:L227"/>
    <mergeCell ref="H226:L226"/>
    <mergeCell ref="H243:L243"/>
    <mergeCell ref="H242:L242"/>
    <mergeCell ref="H241:L241"/>
    <mergeCell ref="H240:L240"/>
    <mergeCell ref="H239:L239"/>
    <mergeCell ref="H238:L238"/>
    <mergeCell ref="H237:L237"/>
    <mergeCell ref="H236:L236"/>
    <mergeCell ref="H235:L235"/>
    <mergeCell ref="H209:L209"/>
    <mergeCell ref="H208:L208"/>
    <mergeCell ref="H207:L207"/>
    <mergeCell ref="H206:L206"/>
    <mergeCell ref="H205:L205"/>
    <mergeCell ref="H204:L204"/>
    <mergeCell ref="H203:L203"/>
    <mergeCell ref="R254:T254"/>
    <mergeCell ref="H198:L198"/>
    <mergeCell ref="H211:L211"/>
    <mergeCell ref="H221:L221"/>
    <mergeCell ref="B162:G162"/>
    <mergeCell ref="H162:L162"/>
    <mergeCell ref="B163:G163"/>
    <mergeCell ref="H163:L163"/>
    <mergeCell ref="O172:R172"/>
    <mergeCell ref="D168:F170"/>
    <mergeCell ref="C172:C173"/>
    <mergeCell ref="B217:B219"/>
    <mergeCell ref="C245:C254"/>
    <mergeCell ref="C174:C181"/>
    <mergeCell ref="H197:L197"/>
    <mergeCell ref="H196:L196"/>
    <mergeCell ref="H195:L195"/>
    <mergeCell ref="H194:L194"/>
    <mergeCell ref="H193:L193"/>
    <mergeCell ref="H192:L192"/>
    <mergeCell ref="H191:L191"/>
    <mergeCell ref="H190:L190"/>
    <mergeCell ref="H216:L216"/>
    <mergeCell ref="H215:L215"/>
    <mergeCell ref="H214:L214"/>
    <mergeCell ref="H213:L213"/>
    <mergeCell ref="H212:L212"/>
    <mergeCell ref="C217:C218"/>
    <mergeCell ref="B161:L161"/>
    <mergeCell ref="I164:L164"/>
    <mergeCell ref="B172:B173"/>
    <mergeCell ref="B182:B197"/>
    <mergeCell ref="C182:C197"/>
    <mergeCell ref="I165:L165"/>
    <mergeCell ref="B168:B170"/>
    <mergeCell ref="B174:B181"/>
    <mergeCell ref="H189:L189"/>
    <mergeCell ref="H188:L188"/>
    <mergeCell ref="H187:L187"/>
    <mergeCell ref="H186:L186"/>
    <mergeCell ref="H185:L185"/>
    <mergeCell ref="H184:L184"/>
    <mergeCell ref="H183:L183"/>
    <mergeCell ref="H182:L182"/>
    <mergeCell ref="H169:L169"/>
    <mergeCell ref="H181:L181"/>
    <mergeCell ref="H180:L180"/>
    <mergeCell ref="H179:L179"/>
    <mergeCell ref="H178:L178"/>
    <mergeCell ref="H177:L177"/>
    <mergeCell ref="H176:L176"/>
    <mergeCell ref="H175:L175"/>
    <mergeCell ref="C212:C216"/>
    <mergeCell ref="B255:J255"/>
    <mergeCell ref="K255:L255"/>
    <mergeCell ref="B164:F164"/>
    <mergeCell ref="H165:H167"/>
    <mergeCell ref="I167:L167"/>
    <mergeCell ref="I166:L166"/>
    <mergeCell ref="C220:C222"/>
    <mergeCell ref="C227:C229"/>
    <mergeCell ref="B220:B222"/>
    <mergeCell ref="C225:C226"/>
    <mergeCell ref="B227:B234"/>
    <mergeCell ref="C230:C231"/>
    <mergeCell ref="C232:C233"/>
    <mergeCell ref="H202:L202"/>
    <mergeCell ref="H201:L201"/>
    <mergeCell ref="H200:L200"/>
    <mergeCell ref="H199:L199"/>
    <mergeCell ref="B212:B216"/>
    <mergeCell ref="B225:B226"/>
    <mergeCell ref="H174:L174"/>
    <mergeCell ref="H173:L173"/>
    <mergeCell ref="H172:L172"/>
    <mergeCell ref="H210:L210"/>
  </mergeCells>
  <phoneticPr fontId="2"/>
  <conditionalFormatting sqref="F173:H173">
    <cfRule type="expression" dxfId="3" priority="4" stopIfTrue="1">
      <formula>$N173&lt;&gt;""</formula>
    </cfRule>
  </conditionalFormatting>
  <conditionalFormatting sqref="F174:H254">
    <cfRule type="expression" dxfId="2" priority="3" stopIfTrue="1">
      <formula>$N174&lt;&gt;""</formula>
    </cfRule>
  </conditionalFormatting>
  <pageMargins left="0.78740157480314965" right="0.51181102362204722" top="0.51181102362204722" bottom="0.6692913385826772" header="0.27559055118110237" footer="0.39370078740157483"/>
  <pageSetup paperSize="9" scale="74" firstPageNumber="5" fitToHeight="0" orientation="portrait" useFirstPageNumber="1" r:id="rId1"/>
  <headerFooter alignWithMargins="0"/>
  <rowBreaks count="3" manualBreakCount="3">
    <brk id="160" max="11" man="1"/>
    <brk id="197" max="11" man="1"/>
    <brk id="234"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95"/>
  <sheetViews>
    <sheetView view="pageBreakPreview" topLeftCell="B1" zoomScale="85" zoomScaleNormal="100" zoomScaleSheetLayoutView="85" workbookViewId="0">
      <selection activeCell="B2" sqref="B2:G2"/>
    </sheetView>
  </sheetViews>
  <sheetFormatPr defaultColWidth="9" defaultRowHeight="13.5" x14ac:dyDescent="0.15"/>
  <cols>
    <col min="1" max="1" width="9" style="3"/>
    <col min="2" max="2" width="4.5" style="3" customWidth="1"/>
    <col min="3" max="3" width="11.75" style="10" customWidth="1"/>
    <col min="4" max="4" width="4.375" style="208" bestFit="1" customWidth="1"/>
    <col min="5" max="5" width="3.125" style="10" bestFit="1" customWidth="1"/>
    <col min="6" max="6" width="4" style="209" customWidth="1"/>
    <col min="7" max="7" width="31.75" style="3" customWidth="1"/>
    <col min="8" max="8" width="29.375" style="3" customWidth="1"/>
    <col min="9" max="10" width="6.25" style="4" customWidth="1"/>
    <col min="11" max="12" width="6.25" style="3" customWidth="1"/>
    <col min="13" max="13" width="9" style="3"/>
    <col min="14" max="14" width="12.125" style="3" bestFit="1" customWidth="1"/>
    <col min="15" max="15" width="12" style="3" bestFit="1" customWidth="1"/>
    <col min="16" max="16" width="9.125" style="3" bestFit="1" customWidth="1"/>
    <col min="17" max="17" width="9.125" style="3" customWidth="1"/>
    <col min="18" max="24" width="38.25" style="3" customWidth="1"/>
    <col min="25" max="16384" width="9" style="3"/>
  </cols>
  <sheetData>
    <row r="1" spans="2:18" ht="19.5" thickBot="1" x14ac:dyDescent="0.2">
      <c r="B1" s="529" t="s">
        <v>1009</v>
      </c>
      <c r="C1" s="529"/>
      <c r="D1" s="529"/>
      <c r="E1" s="529"/>
      <c r="F1" s="529"/>
      <c r="G1" s="529"/>
      <c r="H1" s="529"/>
      <c r="I1" s="529"/>
      <c r="J1" s="529"/>
      <c r="K1" s="529"/>
      <c r="L1" s="529"/>
    </row>
    <row r="2" spans="2:18" ht="13.5" customHeight="1" x14ac:dyDescent="0.15">
      <c r="B2" s="491" t="str">
        <f>工事書類一覧表!B162</f>
        <v>（工事件名）</v>
      </c>
      <c r="C2" s="492"/>
      <c r="D2" s="492"/>
      <c r="E2" s="492"/>
      <c r="F2" s="492"/>
      <c r="G2" s="493"/>
      <c r="H2" s="550" t="str">
        <f>工事書類一覧表!H162</f>
        <v>（受注者）</v>
      </c>
      <c r="I2" s="492"/>
      <c r="J2" s="492"/>
      <c r="K2" s="492"/>
      <c r="L2" s="551"/>
    </row>
    <row r="3" spans="2:18" ht="25.5" customHeight="1" thickBot="1" x14ac:dyDescent="0.2">
      <c r="B3" s="552">
        <f>工事書類一覧表!B163</f>
        <v>0</v>
      </c>
      <c r="C3" s="553"/>
      <c r="D3" s="553"/>
      <c r="E3" s="553"/>
      <c r="F3" s="553"/>
      <c r="G3" s="554"/>
      <c r="H3" s="555">
        <f>工事書類一覧表!H163</f>
        <v>0</v>
      </c>
      <c r="I3" s="556"/>
      <c r="J3" s="556"/>
      <c r="K3" s="556"/>
      <c r="L3" s="557"/>
    </row>
    <row r="4" spans="2:18" ht="15" customHeight="1" x14ac:dyDescent="0.15">
      <c r="B4" s="491" t="str">
        <f>工事書類一覧表!B164</f>
        <v>（現場代理人）</v>
      </c>
      <c r="C4" s="492"/>
      <c r="D4" s="492"/>
      <c r="E4" s="492"/>
      <c r="F4" s="493"/>
      <c r="G4" s="95" t="str">
        <f>工事書類一覧表!G164</f>
        <v>（契約日）</v>
      </c>
      <c r="H4" s="265" t="str">
        <f>工事書類一覧表!H164</f>
        <v>（着工日）</v>
      </c>
      <c r="I4" s="530" t="str">
        <f>工事書類一覧表!I164</f>
        <v>（完成期限）</v>
      </c>
      <c r="J4" s="531"/>
      <c r="K4" s="531"/>
      <c r="L4" s="532"/>
    </row>
    <row r="5" spans="2:18" ht="15" customHeight="1" x14ac:dyDescent="0.15">
      <c r="B5" s="601">
        <f>工事書類一覧表!B165</f>
        <v>0</v>
      </c>
      <c r="C5" s="548"/>
      <c r="D5" s="548"/>
      <c r="E5" s="548"/>
      <c r="F5" s="559"/>
      <c r="G5" s="273" t="str">
        <f>工事書類一覧表!G165</f>
        <v>平成0年1月0日</v>
      </c>
      <c r="H5" s="623" t="str">
        <f>工事書類一覧表!H165</f>
        <v>平成0年1月0日</v>
      </c>
      <c r="I5" s="536" t="e">
        <f>工事書類一覧表!I165</f>
        <v>#VALUE!</v>
      </c>
      <c r="J5" s="537"/>
      <c r="K5" s="537"/>
      <c r="L5" s="538"/>
    </row>
    <row r="6" spans="2:18" ht="15" customHeight="1" x14ac:dyDescent="0.15">
      <c r="B6" s="603" t="str">
        <f>工事書類一覧表!B166</f>
        <v>（主任・監理 技術者）</v>
      </c>
      <c r="C6" s="604"/>
      <c r="D6" s="604"/>
      <c r="E6" s="604"/>
      <c r="F6" s="535"/>
      <c r="G6" s="333" t="str">
        <f>工事書類一覧表!G166</f>
        <v>（変更契約日）</v>
      </c>
      <c r="H6" s="623"/>
      <c r="I6" s="499" t="str">
        <f>工事書類一覧表!I166</f>
        <v>（変更完成期限）</v>
      </c>
      <c r="J6" s="500"/>
      <c r="K6" s="500"/>
      <c r="L6" s="501"/>
    </row>
    <row r="7" spans="2:18" ht="15" customHeight="1" thickBot="1" x14ac:dyDescent="0.2">
      <c r="B7" s="602">
        <f>工事書類一覧表!B167</f>
        <v>0</v>
      </c>
      <c r="C7" s="561"/>
      <c r="D7" s="561"/>
      <c r="E7" s="561"/>
      <c r="F7" s="562"/>
      <c r="G7" s="334" t="str">
        <f>工事書類一覧表!G167</f>
        <v>平成○○年○○月○○日</v>
      </c>
      <c r="H7" s="624"/>
      <c r="I7" s="496" t="str">
        <f>工事書類一覧表!I167</f>
        <v>平成○○年○○月○○日</v>
      </c>
      <c r="J7" s="497"/>
      <c r="K7" s="497"/>
      <c r="L7" s="498"/>
    </row>
    <row r="8" spans="2:18" ht="15" customHeight="1" x14ac:dyDescent="0.15">
      <c r="B8" s="625" t="s">
        <v>996</v>
      </c>
      <c r="C8" s="352"/>
      <c r="D8" s="626" t="s">
        <v>997</v>
      </c>
      <c r="E8" s="627"/>
      <c r="F8" s="628"/>
      <c r="G8" s="199"/>
      <c r="H8" s="309"/>
      <c r="I8" s="269"/>
      <c r="J8" s="269"/>
      <c r="K8" s="269"/>
      <c r="L8" s="266"/>
    </row>
    <row r="9" spans="2:18" ht="15" customHeight="1" x14ac:dyDescent="0.15">
      <c r="B9" s="539"/>
      <c r="C9" s="352" t="s">
        <v>998</v>
      </c>
      <c r="D9" s="547"/>
      <c r="E9" s="548"/>
      <c r="F9" s="559"/>
      <c r="G9" s="352" t="s">
        <v>596</v>
      </c>
      <c r="H9" s="339" t="s">
        <v>999</v>
      </c>
      <c r="I9" s="547" t="s">
        <v>1000</v>
      </c>
      <c r="J9" s="548"/>
      <c r="K9" s="548"/>
      <c r="L9" s="549"/>
    </row>
    <row r="10" spans="2:18" ht="12" customHeight="1" thickBot="1" x14ac:dyDescent="0.2">
      <c r="B10" s="540"/>
      <c r="C10" s="354"/>
      <c r="D10" s="560"/>
      <c r="E10" s="561"/>
      <c r="F10" s="562"/>
      <c r="G10" s="166"/>
      <c r="H10" s="310"/>
      <c r="I10" s="270"/>
      <c r="J10" s="270"/>
      <c r="K10" s="270"/>
      <c r="L10" s="267"/>
      <c r="O10" s="213" t="s">
        <v>545</v>
      </c>
      <c r="P10" s="213" t="s">
        <v>6</v>
      </c>
      <c r="Q10" s="213" t="s">
        <v>436</v>
      </c>
    </row>
    <row r="11" spans="2:18" ht="51.95" customHeight="1" thickBot="1" x14ac:dyDescent="0.2">
      <c r="B11" s="350">
        <f>工事書類一覧表!B171</f>
        <v>0</v>
      </c>
      <c r="C11" s="352" t="str">
        <f>工事書類一覧表!C171</f>
        <v>確認に関するもの</v>
      </c>
      <c r="D11" s="357">
        <f>工事書類一覧表!D171</f>
        <v>0</v>
      </c>
      <c r="E11" s="352" t="str">
        <f>工事書類一覧表!E171</f>
        <v>－</v>
      </c>
      <c r="F11" s="358">
        <f>工事書類一覧表!F171</f>
        <v>0</v>
      </c>
      <c r="G11" s="356" t="str">
        <f>工事書類一覧表!G171</f>
        <v>工事書類一覧表</v>
      </c>
      <c r="H11" s="348"/>
      <c r="I11" s="633"/>
      <c r="J11" s="634"/>
      <c r="K11" s="634"/>
      <c r="L11" s="635"/>
    </row>
    <row r="12" spans="2:18" ht="37.5" customHeight="1" thickBot="1" x14ac:dyDescent="0.2">
      <c r="B12" s="533">
        <f>工事書類一覧表!B172</f>
        <v>1</v>
      </c>
      <c r="C12" s="563" t="str">
        <f>工事書類一覧表!C172</f>
        <v>契約の締結に関するもの</v>
      </c>
      <c r="D12" s="180">
        <f>工事書類一覧表!D172</f>
        <v>1</v>
      </c>
      <c r="E12" s="173" t="str">
        <f>工事書類一覧表!E172</f>
        <v>-</v>
      </c>
      <c r="F12" s="181">
        <f>工事書類一覧表!F172</f>
        <v>1</v>
      </c>
      <c r="G12" s="178" t="str">
        <f>工事書類一覧表!G172</f>
        <v xml:space="preserve"> 工事請負契約書</v>
      </c>
      <c r="H12" s="311"/>
      <c r="I12" s="620"/>
      <c r="J12" s="621"/>
      <c r="K12" s="621"/>
      <c r="L12" s="622"/>
      <c r="N12" s="253" t="s">
        <v>950</v>
      </c>
      <c r="O12" s="558" t="s">
        <v>966</v>
      </c>
      <c r="P12" s="558"/>
      <c r="Q12" s="558"/>
      <c r="R12" s="558"/>
    </row>
    <row r="13" spans="2:18" ht="23.25" customHeight="1" thickBot="1" x14ac:dyDescent="0.2">
      <c r="B13" s="629"/>
      <c r="C13" s="630"/>
      <c r="D13" s="184">
        <f>工事書類一覧表!D173</f>
        <v>1</v>
      </c>
      <c r="E13" s="185" t="str">
        <f>工事書類一覧表!E173</f>
        <v>-</v>
      </c>
      <c r="F13" s="186">
        <f>工事書類一覧表!F173</f>
        <v>2</v>
      </c>
      <c r="G13" s="191" t="str">
        <f>工事書類一覧表!G173</f>
        <v xml:space="preserve"> 契約保証に関する書類</v>
      </c>
      <c r="H13" s="312"/>
      <c r="I13" s="617"/>
      <c r="J13" s="618"/>
      <c r="K13" s="618"/>
      <c r="L13" s="619"/>
      <c r="N13" s="255" t="e">
        <f>IF(HLOOKUP(入力用!$D$11,'工事書類一覧表監理用 '!#REF!,ROW()-167,FALSE)&lt;&gt;"","適用外","")</f>
        <v>#REF!</v>
      </c>
      <c r="O13" s="254"/>
      <c r="P13" s="213"/>
      <c r="Q13" s="213"/>
    </row>
    <row r="14" spans="2:18" ht="26.25" customHeight="1" thickBot="1" x14ac:dyDescent="0.2">
      <c r="B14" s="507">
        <f>工事書類一覧表!B174</f>
        <v>2</v>
      </c>
      <c r="C14" s="502" t="str">
        <f>工事書類一覧表!C174</f>
        <v>前払に関するもの</v>
      </c>
      <c r="D14" s="172">
        <f>工事書類一覧表!D174</f>
        <v>2</v>
      </c>
      <c r="E14" s="192" t="str">
        <f>工事書類一覧表!E174</f>
        <v>-</v>
      </c>
      <c r="F14" s="235">
        <f>工事書類一覧表!F174</f>
        <v>1</v>
      </c>
      <c r="G14" s="236" t="str">
        <f>工事書類一覧表!G174</f>
        <v>前払金保証に関する書類</v>
      </c>
      <c r="H14" s="313"/>
      <c r="I14" s="277"/>
      <c r="J14" s="277"/>
      <c r="K14" s="277"/>
      <c r="L14" s="278"/>
      <c r="N14" s="255" t="e">
        <f>IF(HLOOKUP(入力用!$D$11,'工事書類一覧表監理用 '!#REF!,ROW()-167,FALSE)&lt;&gt;"","適用外","")</f>
        <v>#REF!</v>
      </c>
      <c r="O14" s="254"/>
      <c r="P14" s="213"/>
      <c r="Q14" s="213"/>
    </row>
    <row r="15" spans="2:18" ht="26.25" customHeight="1" thickBot="1" x14ac:dyDescent="0.2">
      <c r="B15" s="508"/>
      <c r="C15" s="503"/>
      <c r="D15" s="174">
        <f>工事書類一覧表!D175</f>
        <v>2</v>
      </c>
      <c r="E15" s="193" t="str">
        <f>工事書類一覧表!E175</f>
        <v>-</v>
      </c>
      <c r="F15" s="190">
        <f>工事書類一覧表!F175</f>
        <v>2</v>
      </c>
      <c r="G15" s="237" t="str">
        <f>工事書類一覧表!G175</f>
        <v>前払金請求書</v>
      </c>
      <c r="H15" s="314"/>
      <c r="I15" s="279"/>
      <c r="J15" s="279"/>
      <c r="K15" s="279"/>
      <c r="L15" s="280"/>
      <c r="N15" s="255" t="e">
        <f>IF(HLOOKUP(入力用!$D$11,'工事書類一覧表監理用 '!#REF!,ROW()-167,FALSE)&lt;&gt;"","適用外","")</f>
        <v>#REF!</v>
      </c>
      <c r="O15" s="254"/>
      <c r="P15" s="213"/>
      <c r="Q15" s="213"/>
    </row>
    <row r="16" spans="2:18" ht="26.25" customHeight="1" thickBot="1" x14ac:dyDescent="0.2">
      <c r="B16" s="508"/>
      <c r="C16" s="503"/>
      <c r="D16" s="174">
        <f>工事書類一覧表!D176</f>
        <v>2</v>
      </c>
      <c r="E16" s="193" t="str">
        <f>工事書類一覧表!E176</f>
        <v>-</v>
      </c>
      <c r="F16" s="190">
        <f>工事書類一覧表!F176</f>
        <v>3</v>
      </c>
      <c r="G16" s="237" t="str">
        <f>工事書類一覧表!G176</f>
        <v>銀行振込依頼書（前払用）</v>
      </c>
      <c r="H16" s="314"/>
      <c r="I16" s="279"/>
      <c r="J16" s="279"/>
      <c r="K16" s="279"/>
      <c r="L16" s="280"/>
      <c r="N16" s="255" t="e">
        <f>IF(HLOOKUP(入力用!$D$11,'工事書類一覧表監理用 '!#REF!,ROW()-167,FALSE)&lt;&gt;"","適用外","")</f>
        <v>#REF!</v>
      </c>
      <c r="O16" s="254"/>
      <c r="P16" s="213"/>
      <c r="Q16" s="213"/>
    </row>
    <row r="17" spans="2:17" ht="26.25" customHeight="1" thickBot="1" x14ac:dyDescent="0.2">
      <c r="B17" s="508"/>
      <c r="C17" s="503"/>
      <c r="D17" s="174">
        <f>工事書類一覧表!D177</f>
        <v>2</v>
      </c>
      <c r="E17" s="193" t="str">
        <f>工事書類一覧表!E177</f>
        <v>-</v>
      </c>
      <c r="F17" s="190">
        <f>工事書類一覧表!F177</f>
        <v>4</v>
      </c>
      <c r="G17" s="237" t="str">
        <f>工事書類一覧表!G177</f>
        <v>銀行振込依頼書（最終回払用）</v>
      </c>
      <c r="H17" s="314"/>
      <c r="I17" s="279"/>
      <c r="J17" s="279"/>
      <c r="K17" s="279"/>
      <c r="L17" s="280"/>
      <c r="N17" s="255" t="e">
        <f>IF(HLOOKUP(入力用!$D$11,'工事書類一覧表監理用 '!#REF!,ROW()-167,FALSE)&lt;&gt;"","適用外","")</f>
        <v>#REF!</v>
      </c>
      <c r="O17" s="254"/>
      <c r="P17" s="213"/>
      <c r="Q17" s="213"/>
    </row>
    <row r="18" spans="2:17" ht="26.25" customHeight="1" thickBot="1" x14ac:dyDescent="0.2">
      <c r="B18" s="508"/>
      <c r="C18" s="503"/>
      <c r="D18" s="174">
        <f>工事書類一覧表!D178</f>
        <v>2</v>
      </c>
      <c r="E18" s="193" t="str">
        <f>工事書類一覧表!E178</f>
        <v>-</v>
      </c>
      <c r="F18" s="190">
        <f>工事書類一覧表!F178</f>
        <v>5</v>
      </c>
      <c r="G18" s="237" t="str">
        <f>工事書類一覧表!G178</f>
        <v>中間前払認定請求書</v>
      </c>
      <c r="H18" s="314"/>
      <c r="I18" s="279"/>
      <c r="J18" s="279"/>
      <c r="K18" s="279"/>
      <c r="L18" s="280"/>
      <c r="N18" s="255" t="e">
        <f>IF(HLOOKUP(入力用!$D$11,'工事書類一覧表監理用 '!#REF!,ROW()-167,FALSE)&lt;&gt;"","適用外","")</f>
        <v>#REF!</v>
      </c>
      <c r="O18" s="254"/>
      <c r="P18" s="213"/>
      <c r="Q18" s="213"/>
    </row>
    <row r="19" spans="2:17" ht="26.25" customHeight="1" thickBot="1" x14ac:dyDescent="0.2">
      <c r="B19" s="508"/>
      <c r="C19" s="503"/>
      <c r="D19" s="174">
        <f>工事書類一覧表!D179</f>
        <v>2</v>
      </c>
      <c r="E19" s="193" t="str">
        <f>工事書類一覧表!E179</f>
        <v>-</v>
      </c>
      <c r="F19" s="190">
        <f>工事書類一覧表!F179</f>
        <v>6</v>
      </c>
      <c r="G19" s="237" t="str">
        <f>工事書類一覧表!G179</f>
        <v>中間前金払認定調書</v>
      </c>
      <c r="H19" s="314"/>
      <c r="I19" s="279"/>
      <c r="J19" s="279"/>
      <c r="K19" s="279"/>
      <c r="L19" s="280"/>
      <c r="N19" s="255" t="e">
        <f>IF(HLOOKUP(入力用!$D$11,'工事書類一覧表監理用 '!#REF!,ROW()-167,FALSE)&lt;&gt;"","適用外","")</f>
        <v>#REF!</v>
      </c>
      <c r="O19" s="254"/>
      <c r="P19" s="213"/>
      <c r="Q19" s="213"/>
    </row>
    <row r="20" spans="2:17" ht="26.25" customHeight="1" thickBot="1" x14ac:dyDescent="0.2">
      <c r="B20" s="508"/>
      <c r="C20" s="503"/>
      <c r="D20" s="174">
        <f>工事書類一覧表!D180</f>
        <v>2</v>
      </c>
      <c r="E20" s="193" t="str">
        <f>工事書類一覧表!E180</f>
        <v>-</v>
      </c>
      <c r="F20" s="190">
        <f>工事書類一覧表!F180</f>
        <v>7</v>
      </c>
      <c r="G20" s="237" t="str">
        <f>工事書類一覧表!G180</f>
        <v>中間前払金保証に関する書類</v>
      </c>
      <c r="H20" s="314"/>
      <c r="I20" s="279"/>
      <c r="J20" s="279"/>
      <c r="K20" s="279"/>
      <c r="L20" s="280"/>
      <c r="N20" s="255" t="e">
        <f>IF(HLOOKUP(入力用!$D$11,'工事書類一覧表監理用 '!#REF!,ROW()-167,FALSE)&lt;&gt;"","適用外","")</f>
        <v>#REF!</v>
      </c>
      <c r="O20" s="254"/>
      <c r="P20" s="213"/>
      <c r="Q20" s="213"/>
    </row>
    <row r="21" spans="2:17" ht="26.25" customHeight="1" thickBot="1" x14ac:dyDescent="0.2">
      <c r="B21" s="509"/>
      <c r="C21" s="504"/>
      <c r="D21" s="176">
        <f>工事書類一覧表!D181</f>
        <v>2</v>
      </c>
      <c r="E21" s="194" t="str">
        <f>工事書類一覧表!E181</f>
        <v>-</v>
      </c>
      <c r="F21" s="177">
        <f>工事書類一覧表!F181</f>
        <v>8</v>
      </c>
      <c r="G21" s="179" t="str">
        <f>工事書類一覧表!G181</f>
        <v>中間前払請求書</v>
      </c>
      <c r="H21" s="315"/>
      <c r="I21" s="281"/>
      <c r="J21" s="281"/>
      <c r="K21" s="281"/>
      <c r="L21" s="282"/>
      <c r="N21" s="255" t="e">
        <f>IF(HLOOKUP(入力用!$D$11,'工事書類一覧表監理用 '!#REF!,ROW()-167,FALSE)&lt;&gt;"","適用外","")</f>
        <v>#REF!</v>
      </c>
      <c r="O21" s="254"/>
      <c r="P21" s="213"/>
      <c r="Q21" s="213"/>
    </row>
    <row r="22" spans="2:17" ht="24.75" customHeight="1" thickBot="1" x14ac:dyDescent="0.2">
      <c r="B22" s="533">
        <f>工事書類一覧表!B182</f>
        <v>3</v>
      </c>
      <c r="C22" s="563" t="str">
        <f>工事書類一覧表!C182</f>
        <v>着工に関する物</v>
      </c>
      <c r="D22" s="187">
        <f>工事書類一覧表!D182</f>
        <v>3</v>
      </c>
      <c r="E22" s="188" t="str">
        <f>工事書類一覧表!E182</f>
        <v>-</v>
      </c>
      <c r="F22" s="233">
        <f>工事書類一覧表!F182</f>
        <v>1</v>
      </c>
      <c r="G22" s="234" t="str">
        <f>工事書類一覧表!G182</f>
        <v xml:space="preserve"> 工事費内訳明細書</v>
      </c>
      <c r="H22" s="316"/>
      <c r="I22" s="283"/>
      <c r="J22" s="283"/>
      <c r="K22" s="283"/>
      <c r="L22" s="284"/>
      <c r="N22" s="255" t="e">
        <f>IF(HLOOKUP(入力用!$D$11,'工事書類一覧表監理用 '!#REF!,ROW()-167,FALSE)&lt;&gt;"","適用外","")</f>
        <v>#REF!</v>
      </c>
      <c r="O22" s="254"/>
      <c r="P22" s="213"/>
      <c r="Q22" s="213"/>
    </row>
    <row r="23" spans="2:17" ht="24.75" customHeight="1" thickBot="1" x14ac:dyDescent="0.2">
      <c r="B23" s="534"/>
      <c r="C23" s="564"/>
      <c r="D23" s="182">
        <f>工事書類一覧表!D183</f>
        <v>3</v>
      </c>
      <c r="E23" s="175" t="str">
        <f>工事書類一覧表!E183</f>
        <v>-</v>
      </c>
      <c r="F23" s="186">
        <f>工事書類一覧表!F183</f>
        <v>2</v>
      </c>
      <c r="G23" s="191" t="str">
        <f>工事書類一覧表!G183</f>
        <v xml:space="preserve"> 工程表（契約用）</v>
      </c>
      <c r="H23" s="317"/>
      <c r="I23" s="285"/>
      <c r="J23" s="285"/>
      <c r="K23" s="285"/>
      <c r="L23" s="286"/>
      <c r="N23" s="255" t="e">
        <f>IF(HLOOKUP(入力用!$D$11,'工事書類一覧表監理用 '!#REF!,ROW()-167,FALSE)&lt;&gt;"","適用外","")</f>
        <v>#REF!</v>
      </c>
      <c r="O23" s="254"/>
      <c r="P23" s="213"/>
      <c r="Q23" s="213"/>
    </row>
    <row r="24" spans="2:17" ht="25.5" customHeight="1" thickBot="1" x14ac:dyDescent="0.2">
      <c r="B24" s="534"/>
      <c r="C24" s="564"/>
      <c r="D24" s="182">
        <f>工事書類一覧表!D184</f>
        <v>3</v>
      </c>
      <c r="E24" s="175" t="str">
        <f>工事書類一覧表!E184</f>
        <v>-</v>
      </c>
      <c r="F24" s="186">
        <f>工事書類一覧表!F184</f>
        <v>3</v>
      </c>
      <c r="G24" s="191" t="str">
        <f>工事書類一覧表!G184</f>
        <v xml:space="preserve"> 監督職員通知</v>
      </c>
      <c r="H24" s="317"/>
      <c r="I24" s="285"/>
      <c r="J24" s="285"/>
      <c r="K24" s="285"/>
      <c r="L24" s="286"/>
      <c r="N24" s="255" t="e">
        <f>IF(HLOOKUP(入力用!$D$11,'工事書類一覧表監理用 '!#REF!,ROW()-167,FALSE)&lt;&gt;"","適用外","")</f>
        <v>#REF!</v>
      </c>
      <c r="O24" s="254"/>
      <c r="P24" s="213"/>
      <c r="Q24" s="213"/>
    </row>
    <row r="25" spans="2:17" ht="25.5" customHeight="1" thickBot="1" x14ac:dyDescent="0.2">
      <c r="B25" s="534"/>
      <c r="C25" s="564"/>
      <c r="D25" s="182">
        <f>工事書類一覧表!D185</f>
        <v>3</v>
      </c>
      <c r="E25" s="175" t="str">
        <f>工事書類一覧表!E185</f>
        <v>-</v>
      </c>
      <c r="F25" s="186">
        <f>工事書類一覧表!F185</f>
        <v>4</v>
      </c>
      <c r="G25" s="191" t="str">
        <f>工事書類一覧表!G185</f>
        <v xml:space="preserve"> 現場代理人等通知書</v>
      </c>
      <c r="H25" s="317"/>
      <c r="I25" s="285"/>
      <c r="J25" s="285"/>
      <c r="K25" s="285"/>
      <c r="L25" s="286"/>
      <c r="N25" s="255" t="e">
        <f>IF(HLOOKUP(入力用!$D$11,'工事書類一覧表監理用 '!#REF!,ROW()-167,FALSE)&lt;&gt;"","適用外","")</f>
        <v>#REF!</v>
      </c>
      <c r="O25" s="254"/>
      <c r="P25" s="213"/>
      <c r="Q25" s="213"/>
    </row>
    <row r="26" spans="2:17" ht="35.25" customHeight="1" thickBot="1" x14ac:dyDescent="0.2">
      <c r="B26" s="534"/>
      <c r="C26" s="564"/>
      <c r="D26" s="182">
        <f>工事書類一覧表!D186</f>
        <v>3</v>
      </c>
      <c r="E26" s="175" t="str">
        <f>工事書類一覧表!E186</f>
        <v>-</v>
      </c>
      <c r="F26" s="186">
        <f>工事書類一覧表!F186</f>
        <v>5</v>
      </c>
      <c r="G26" s="191" t="str">
        <f>工事書類一覧表!G186</f>
        <v xml:space="preserve"> 火災保険等加入状況報告書</v>
      </c>
      <c r="H26" s="317"/>
      <c r="I26" s="285"/>
      <c r="J26" s="285"/>
      <c r="K26" s="285"/>
      <c r="L26" s="286"/>
      <c r="N26" s="255" t="e">
        <f>IF(HLOOKUP(入力用!$D$11,'工事書類一覧表監理用 '!#REF!,ROW()-167,FALSE)&lt;&gt;"","適用外","")</f>
        <v>#REF!</v>
      </c>
      <c r="O26" s="254"/>
      <c r="P26" s="213"/>
      <c r="Q26" s="213"/>
    </row>
    <row r="27" spans="2:17" ht="25.5" customHeight="1" thickBot="1" x14ac:dyDescent="0.2">
      <c r="B27" s="534"/>
      <c r="C27" s="564"/>
      <c r="D27" s="182">
        <f>工事書類一覧表!D187</f>
        <v>3</v>
      </c>
      <c r="E27" s="175" t="str">
        <f>工事書類一覧表!E187</f>
        <v>-</v>
      </c>
      <c r="F27" s="186">
        <f>工事書類一覧表!F187</f>
        <v>6</v>
      </c>
      <c r="G27" s="191" t="str">
        <f>工事書類一覧表!G187</f>
        <v xml:space="preserve"> 工事実績情報登録報告書</v>
      </c>
      <c r="H27" s="317"/>
      <c r="I27" s="285"/>
      <c r="J27" s="285"/>
      <c r="K27" s="285"/>
      <c r="L27" s="286"/>
      <c r="N27" s="255" t="e">
        <f>IF(HLOOKUP(入力用!$D$11,'工事書類一覧表監理用 '!#REF!,ROW()-167,FALSE)&lt;&gt;"","適用外","")</f>
        <v>#REF!</v>
      </c>
      <c r="O27" s="254"/>
      <c r="P27" s="213"/>
      <c r="Q27" s="213"/>
    </row>
    <row r="28" spans="2:17" ht="24" customHeight="1" thickBot="1" x14ac:dyDescent="0.2">
      <c r="B28" s="534"/>
      <c r="C28" s="564"/>
      <c r="D28" s="182">
        <f>工事書類一覧表!D188</f>
        <v>3</v>
      </c>
      <c r="E28" s="175" t="str">
        <f>工事書類一覧表!E188</f>
        <v>-</v>
      </c>
      <c r="F28" s="186">
        <f>工事書類一覧表!F188</f>
        <v>7</v>
      </c>
      <c r="G28" s="191" t="str">
        <f>工事書類一覧表!G188</f>
        <v xml:space="preserve"> 課税事業者届書</v>
      </c>
      <c r="H28" s="317"/>
      <c r="I28" s="285"/>
      <c r="J28" s="285"/>
      <c r="K28" s="285"/>
      <c r="L28" s="286"/>
      <c r="N28" s="255" t="e">
        <f>IF(HLOOKUP(入力用!$D$11,'工事書類一覧表監理用 '!#REF!,ROW()-167,FALSE)&lt;&gt;"","適用外","")</f>
        <v>#REF!</v>
      </c>
      <c r="O28" s="254"/>
      <c r="P28" s="213"/>
      <c r="Q28" s="213"/>
    </row>
    <row r="29" spans="2:17" ht="35.25" customHeight="1" thickBot="1" x14ac:dyDescent="0.2">
      <c r="B29" s="534"/>
      <c r="C29" s="564"/>
      <c r="D29" s="182">
        <f>工事書類一覧表!D189</f>
        <v>3</v>
      </c>
      <c r="E29" s="175" t="str">
        <f>工事書類一覧表!E189</f>
        <v>-</v>
      </c>
      <c r="F29" s="186">
        <f>工事書類一覧表!F189</f>
        <v>8</v>
      </c>
      <c r="G29" s="191" t="str">
        <f>工事書類一覧表!G189</f>
        <v xml:space="preserve"> 工事用地使用許可願　※</v>
      </c>
      <c r="H29" s="317"/>
      <c r="I29" s="285"/>
      <c r="J29" s="285"/>
      <c r="K29" s="285"/>
      <c r="L29" s="286"/>
      <c r="N29" s="255" t="e">
        <f>IF(HLOOKUP(入力用!$D$11,'工事書類一覧表監理用 '!#REF!,ROW()-167,FALSE)&lt;&gt;"","適用外","")</f>
        <v>#REF!</v>
      </c>
      <c r="O29" s="254"/>
      <c r="P29" s="213"/>
      <c r="Q29" s="213"/>
    </row>
    <row r="30" spans="2:17" ht="25.5" customHeight="1" thickBot="1" x14ac:dyDescent="0.2">
      <c r="B30" s="534"/>
      <c r="C30" s="564"/>
      <c r="D30" s="182">
        <f>工事書類一覧表!D190</f>
        <v>3</v>
      </c>
      <c r="E30" s="175" t="str">
        <f>工事書類一覧表!E190</f>
        <v>-</v>
      </c>
      <c r="F30" s="186">
        <f>工事書類一覧表!F190</f>
        <v>9</v>
      </c>
      <c r="G30" s="191" t="str">
        <f>工事書類一覧表!G190</f>
        <v xml:space="preserve"> 仮設物設置許可願　※</v>
      </c>
      <c r="H30" s="317"/>
      <c r="I30" s="285"/>
      <c r="J30" s="285"/>
      <c r="K30" s="285"/>
      <c r="L30" s="286"/>
      <c r="N30" s="255" t="e">
        <f>IF(HLOOKUP(入力用!$D$11,'工事書類一覧表監理用 '!#REF!,ROW()-167,FALSE)&lt;&gt;"","適用外","")</f>
        <v>#REF!</v>
      </c>
      <c r="O30" s="254"/>
      <c r="P30" s="213"/>
      <c r="Q30" s="213"/>
    </row>
    <row r="31" spans="2:17" ht="23.25" customHeight="1" thickBot="1" x14ac:dyDescent="0.2">
      <c r="B31" s="534"/>
      <c r="C31" s="564"/>
      <c r="D31" s="182">
        <f>工事書類一覧表!D191</f>
        <v>3</v>
      </c>
      <c r="E31" s="175" t="str">
        <f>工事書類一覧表!E191</f>
        <v>-</v>
      </c>
      <c r="F31" s="186">
        <f>工事書類一覧表!F191</f>
        <v>10</v>
      </c>
      <c r="G31" s="191" t="str">
        <f>工事書類一覧表!G191</f>
        <v xml:space="preserve"> 上（下）水道使用許可願　※</v>
      </c>
      <c r="H31" s="317"/>
      <c r="I31" s="285"/>
      <c r="J31" s="285"/>
      <c r="K31" s="285"/>
      <c r="L31" s="286"/>
      <c r="N31" s="255" t="e">
        <f>IF(HLOOKUP(入力用!$D$11,'工事書類一覧表監理用 '!#REF!,ROW()-167,FALSE)&lt;&gt;"","適用外","")</f>
        <v>#REF!</v>
      </c>
      <c r="O31" s="254"/>
      <c r="P31" s="213"/>
      <c r="Q31" s="213"/>
    </row>
    <row r="32" spans="2:17" ht="25.5" customHeight="1" thickBot="1" x14ac:dyDescent="0.2">
      <c r="B32" s="534"/>
      <c r="C32" s="564"/>
      <c r="D32" s="182">
        <f>工事書類一覧表!D192</f>
        <v>3</v>
      </c>
      <c r="E32" s="175" t="str">
        <f>工事書類一覧表!E192</f>
        <v>-</v>
      </c>
      <c r="F32" s="186">
        <f>工事書類一覧表!F192</f>
        <v>11</v>
      </c>
      <c r="G32" s="191" t="str">
        <f>工事書類一覧表!G192</f>
        <v xml:space="preserve"> 電力使用許可願　※</v>
      </c>
      <c r="H32" s="317"/>
      <c r="I32" s="285"/>
      <c r="J32" s="285"/>
      <c r="K32" s="285"/>
      <c r="L32" s="286"/>
      <c r="N32" s="255" t="e">
        <f>IF(HLOOKUP(入力用!$D$11,'工事書類一覧表監理用 '!#REF!,ROW()-167,FALSE)&lt;&gt;"","適用外","")</f>
        <v>#REF!</v>
      </c>
      <c r="O32" s="254"/>
      <c r="P32" s="213"/>
      <c r="Q32" s="213"/>
    </row>
    <row r="33" spans="2:17" ht="25.5" customHeight="1" thickBot="1" x14ac:dyDescent="0.2">
      <c r="B33" s="534"/>
      <c r="C33" s="564"/>
      <c r="D33" s="182">
        <f>工事書類一覧表!D193</f>
        <v>0</v>
      </c>
      <c r="E33" s="175">
        <f>工事書類一覧表!E193</f>
        <v>0</v>
      </c>
      <c r="F33" s="186">
        <f>工事書類一覧表!F193</f>
        <v>0</v>
      </c>
      <c r="G33" s="191" t="str">
        <f>工事書類一覧表!G193</f>
        <v>※・・各許可願いに対する
　　　 許可書添付のこと</v>
      </c>
      <c r="H33" s="317"/>
      <c r="I33" s="285"/>
      <c r="J33" s="285"/>
      <c r="K33" s="285"/>
      <c r="L33" s="286"/>
      <c r="N33" s="255" t="e">
        <f>IF(HLOOKUP(入力用!$D$11,'工事書類一覧表監理用 '!#REF!,ROW()-167,FALSE)&lt;&gt;"","適用外","")</f>
        <v>#REF!</v>
      </c>
      <c r="O33" s="254"/>
      <c r="P33" s="213"/>
      <c r="Q33" s="213"/>
    </row>
    <row r="34" spans="2:17" ht="25.5" customHeight="1" thickBot="1" x14ac:dyDescent="0.2">
      <c r="B34" s="534"/>
      <c r="C34" s="564"/>
      <c r="D34" s="182">
        <f>工事書類一覧表!D194</f>
        <v>3</v>
      </c>
      <c r="E34" s="175" t="str">
        <f>工事書類一覧表!E194</f>
        <v>-</v>
      </c>
      <c r="F34" s="186">
        <f>工事書類一覧表!F194</f>
        <v>12</v>
      </c>
      <c r="G34" s="191" t="str">
        <f>工事書類一覧表!G194</f>
        <v xml:space="preserve"> 下請負者通知書</v>
      </c>
      <c r="H34" s="317"/>
      <c r="I34" s="285"/>
      <c r="J34" s="285"/>
      <c r="K34" s="285"/>
      <c r="L34" s="286"/>
      <c r="N34" s="255" t="e">
        <f>IF(HLOOKUP(入力用!$D$11,'工事書類一覧表監理用 '!#REF!,ROW()-167,FALSE)&lt;&gt;"","適用外","")</f>
        <v>#REF!</v>
      </c>
      <c r="O34" s="254"/>
      <c r="P34" s="213"/>
      <c r="Q34" s="213"/>
    </row>
    <row r="35" spans="2:17" ht="25.5" customHeight="1" thickBot="1" x14ac:dyDescent="0.2">
      <c r="B35" s="534"/>
      <c r="C35" s="564"/>
      <c r="D35" s="182">
        <f>工事書類一覧表!D195</f>
        <v>3</v>
      </c>
      <c r="E35" s="175" t="str">
        <f>工事書類一覧表!E195</f>
        <v>-</v>
      </c>
      <c r="F35" s="186">
        <f>工事書類一覧表!F195</f>
        <v>13</v>
      </c>
      <c r="G35" s="191" t="str">
        <f>工事書類一覧表!G195</f>
        <v xml:space="preserve"> 主要(資材･機材)発注先通知書</v>
      </c>
      <c r="H35" s="317"/>
      <c r="I35" s="285"/>
      <c r="J35" s="285"/>
      <c r="K35" s="285"/>
      <c r="L35" s="286"/>
      <c r="N35" s="255" t="e">
        <f>IF(HLOOKUP(入力用!$D$11,'工事書類一覧表監理用 '!#REF!,ROW()-167,FALSE)&lt;&gt;"","適用外","")</f>
        <v>#REF!</v>
      </c>
      <c r="O35" s="254"/>
      <c r="P35" s="213"/>
      <c r="Q35" s="213"/>
    </row>
    <row r="36" spans="2:17" ht="25.5" customHeight="1" thickBot="1" x14ac:dyDescent="0.2">
      <c r="B36" s="534"/>
      <c r="C36" s="564"/>
      <c r="D36" s="182">
        <f>工事書類一覧表!D196</f>
        <v>3</v>
      </c>
      <c r="E36" s="175" t="str">
        <f>工事書類一覧表!E196</f>
        <v>-</v>
      </c>
      <c r="F36" s="186">
        <f>工事書類一覧表!F196</f>
        <v>14</v>
      </c>
      <c r="G36" s="191" t="str">
        <f>工事書類一覧表!G196</f>
        <v xml:space="preserve"> 電気保安技術者通知書</v>
      </c>
      <c r="H36" s="317"/>
      <c r="I36" s="285"/>
      <c r="J36" s="285"/>
      <c r="K36" s="285"/>
      <c r="L36" s="286"/>
      <c r="N36" s="255" t="e">
        <f>IF(HLOOKUP(入力用!$D$11,'工事書類一覧表監理用 '!#REF!,ROW()-167,FALSE)&lt;&gt;"","適用外","")</f>
        <v>#REF!</v>
      </c>
      <c r="O36" s="254"/>
      <c r="P36" s="213"/>
      <c r="Q36" s="213"/>
    </row>
    <row r="37" spans="2:17" ht="25.5" customHeight="1" thickBot="1" x14ac:dyDescent="0.2">
      <c r="B37" s="629"/>
      <c r="C37" s="630"/>
      <c r="D37" s="184">
        <f>工事書類一覧表!D197</f>
        <v>3</v>
      </c>
      <c r="E37" s="185" t="str">
        <f>工事書類一覧表!E197</f>
        <v>-</v>
      </c>
      <c r="F37" s="186">
        <f>工事書類一覧表!F197</f>
        <v>15</v>
      </c>
      <c r="G37" s="191" t="str">
        <f>工事書類一覧表!G197</f>
        <v xml:space="preserve"> 工事用電力保安責任者通知書</v>
      </c>
      <c r="H37" s="312"/>
      <c r="I37" s="275"/>
      <c r="J37" s="275"/>
      <c r="K37" s="275"/>
      <c r="L37" s="276"/>
      <c r="N37" s="255" t="e">
        <f>IF(HLOOKUP(入力用!$D$11,'工事書類一覧表監理用 '!#REF!,ROW()-167,FALSE)&lt;&gt;"","適用外","")</f>
        <v>#REF!</v>
      </c>
      <c r="O37" s="254"/>
      <c r="P37" s="213"/>
      <c r="Q37" s="213"/>
    </row>
    <row r="38" spans="2:17" ht="25.5" customHeight="1" thickBot="1" x14ac:dyDescent="0.2">
      <c r="B38" s="507">
        <f>工事書類一覧表!B198</f>
        <v>4</v>
      </c>
      <c r="C38" s="485" t="str">
        <f>工事書類一覧表!C198</f>
        <v>契約の履行に関するもの</v>
      </c>
      <c r="D38" s="172">
        <f>工事書類一覧表!D198</f>
        <v>4</v>
      </c>
      <c r="E38" s="192" t="str">
        <f>工事書類一覧表!E198</f>
        <v>-</v>
      </c>
      <c r="F38" s="235">
        <f>工事書類一覧表!F198</f>
        <v>1</v>
      </c>
      <c r="G38" s="236" t="str">
        <f>工事書類一覧表!G198</f>
        <v xml:space="preserve"> 再資源化等の届出に係る説明書</v>
      </c>
      <c r="H38" s="313"/>
      <c r="I38" s="277"/>
      <c r="J38" s="277"/>
      <c r="K38" s="277"/>
      <c r="L38" s="278"/>
      <c r="N38" s="255" t="e">
        <f>IF(HLOOKUP(入力用!$D$11,'工事書類一覧表監理用 '!#REF!,ROW()-167,FALSE)&lt;&gt;"","適用外","")</f>
        <v>#REF!</v>
      </c>
      <c r="O38" s="254"/>
      <c r="P38" s="213"/>
      <c r="Q38" s="213"/>
    </row>
    <row r="39" spans="2:17" ht="25.5" customHeight="1" thickBot="1" x14ac:dyDescent="0.2">
      <c r="B39" s="508"/>
      <c r="C39" s="486"/>
      <c r="D39" s="174">
        <f>工事書類一覧表!D199</f>
        <v>4</v>
      </c>
      <c r="E39" s="193" t="str">
        <f>工事書類一覧表!E199</f>
        <v>-</v>
      </c>
      <c r="F39" s="190">
        <f>工事書類一覧表!F199</f>
        <v>2</v>
      </c>
      <c r="G39" s="237" t="str">
        <f>工事書類一覧表!G199</f>
        <v xml:space="preserve"> 建設業退職金共済制度の掛金収納書</v>
      </c>
      <c r="H39" s="314"/>
      <c r="I39" s="279"/>
      <c r="J39" s="279"/>
      <c r="K39" s="279"/>
      <c r="L39" s="280"/>
      <c r="N39" s="255" t="e">
        <f>IF(HLOOKUP(入力用!$D$11,'工事書類一覧表監理用 '!#REF!,ROW()-167,FALSE)&lt;&gt;"","適用外","")</f>
        <v>#REF!</v>
      </c>
      <c r="O39" s="254"/>
      <c r="P39" s="213"/>
      <c r="Q39" s="213"/>
    </row>
    <row r="40" spans="2:17" ht="25.5" customHeight="1" thickBot="1" x14ac:dyDescent="0.2">
      <c r="B40" s="508"/>
      <c r="C40" s="486"/>
      <c r="D40" s="174">
        <f>工事書類一覧表!D200</f>
        <v>4</v>
      </c>
      <c r="E40" s="193" t="str">
        <f>工事書類一覧表!E200</f>
        <v>-</v>
      </c>
      <c r="F40" s="190">
        <f>工事書類一覧表!F200</f>
        <v>3</v>
      </c>
      <c r="G40" s="237" t="str">
        <f>工事書類一覧表!G200</f>
        <v>施工体制台帳（写し）等の提出</v>
      </c>
      <c r="H40" s="314"/>
      <c r="I40" s="279"/>
      <c r="J40" s="279"/>
      <c r="K40" s="279"/>
      <c r="L40" s="280"/>
      <c r="N40" s="255" t="e">
        <f>IF(HLOOKUP(入力用!$D$11,'工事書類一覧表監理用 '!#REF!,ROW()-167,FALSE)&lt;&gt;"","適用外","")</f>
        <v>#REF!</v>
      </c>
      <c r="O40" s="254"/>
      <c r="P40" s="213"/>
      <c r="Q40" s="213"/>
    </row>
    <row r="41" spans="2:17" ht="25.5" customHeight="1" thickBot="1" x14ac:dyDescent="0.2">
      <c r="B41" s="508"/>
      <c r="C41" s="486"/>
      <c r="D41" s="174">
        <f>工事書類一覧表!D201</f>
        <v>4</v>
      </c>
      <c r="E41" s="193" t="str">
        <f>工事書類一覧表!E201</f>
        <v>-</v>
      </c>
      <c r="F41" s="190">
        <f>工事書類一覧表!F201</f>
        <v>4</v>
      </c>
      <c r="G41" s="237" t="str">
        <f>工事書類一覧表!G201</f>
        <v xml:space="preserve"> 技能士通知書</v>
      </c>
      <c r="H41" s="314"/>
      <c r="I41" s="279"/>
      <c r="J41" s="279"/>
      <c r="K41" s="279"/>
      <c r="L41" s="280"/>
      <c r="N41" s="255" t="e">
        <f>IF(HLOOKUP(入力用!$D$11,'工事書類一覧表監理用 '!#REF!,ROW()-167,FALSE)&lt;&gt;"","適用外","")</f>
        <v>#REF!</v>
      </c>
      <c r="O41" s="254"/>
      <c r="P41" s="213"/>
      <c r="Q41" s="213"/>
    </row>
    <row r="42" spans="2:17" ht="25.5" customHeight="1" thickBot="1" x14ac:dyDescent="0.2">
      <c r="B42" s="508"/>
      <c r="C42" s="486"/>
      <c r="D42" s="174">
        <f>工事書類一覧表!D202</f>
        <v>4</v>
      </c>
      <c r="E42" s="193" t="str">
        <f>工事書類一覧表!E202</f>
        <v>-</v>
      </c>
      <c r="F42" s="190">
        <f>工事書類一覧表!F202</f>
        <v>5</v>
      </c>
      <c r="G42" s="237" t="str">
        <f>工事書類一覧表!G202</f>
        <v xml:space="preserve"> 緊急連絡体制</v>
      </c>
      <c r="H42" s="314"/>
      <c r="I42" s="279"/>
      <c r="J42" s="279"/>
      <c r="K42" s="279"/>
      <c r="L42" s="280"/>
      <c r="N42" s="255" t="e">
        <f>IF(HLOOKUP(入力用!$D$11,'工事書類一覧表監理用 '!#REF!,ROW()-167,FALSE)&lt;&gt;"","適用外","")</f>
        <v>#REF!</v>
      </c>
      <c r="O42" s="254"/>
      <c r="P42" s="213"/>
      <c r="Q42" s="213"/>
    </row>
    <row r="43" spans="2:17" ht="25.5" customHeight="1" thickBot="1" x14ac:dyDescent="0.2">
      <c r="B43" s="508"/>
      <c r="C43" s="486"/>
      <c r="D43" s="189">
        <f>工事書類一覧表!D203</f>
        <v>4</v>
      </c>
      <c r="E43" s="195" t="str">
        <f>工事書類一覧表!E203</f>
        <v>-</v>
      </c>
      <c r="F43" s="190">
        <f>工事書類一覧表!F203</f>
        <v>6</v>
      </c>
      <c r="G43" s="237" t="str">
        <f>工事書類一覧表!G203</f>
        <v xml:space="preserve"> 工事に係る賃金又は物価変動に
 基づく受注代金の変更請求書</v>
      </c>
      <c r="H43" s="319"/>
      <c r="I43" s="289"/>
      <c r="J43" s="289"/>
      <c r="K43" s="289"/>
      <c r="L43" s="290"/>
      <c r="N43" s="255" t="e">
        <f>IF(HLOOKUP(入力用!$D$11,'工事書類一覧表監理用 '!#REF!,ROW()-167,FALSE)&lt;&gt;"","適用外","")</f>
        <v>#REF!</v>
      </c>
      <c r="O43" s="254"/>
      <c r="P43" s="213"/>
      <c r="Q43" s="213"/>
    </row>
    <row r="44" spans="2:17" ht="22.15" customHeight="1" thickBot="1" x14ac:dyDescent="0.2">
      <c r="B44" s="508"/>
      <c r="C44" s="486"/>
      <c r="D44" s="174">
        <f>工事書類一覧表!D204</f>
        <v>4</v>
      </c>
      <c r="E44" s="193" t="str">
        <f>工事書類一覧表!E204</f>
        <v>-</v>
      </c>
      <c r="F44" s="329">
        <f>工事書類一覧表!F204</f>
        <v>7</v>
      </c>
      <c r="G44" s="330" t="str">
        <f>工事書類一覧表!G204</f>
        <v xml:space="preserve"> 変更届</v>
      </c>
      <c r="H44" s="314"/>
      <c r="I44" s="279"/>
      <c r="J44" s="279"/>
      <c r="K44" s="279"/>
      <c r="L44" s="280"/>
      <c r="N44" s="255" t="e">
        <f>IF(HLOOKUP(入力用!$D$11,'工事書類一覧表監理用 '!#REF!,ROW()-167,FALSE)&lt;&gt;"","適用外","")</f>
        <v>#REF!</v>
      </c>
      <c r="O44" s="254"/>
      <c r="P44" s="213"/>
      <c r="Q44" s="213"/>
    </row>
    <row r="45" spans="2:17" ht="22.15" customHeight="1" thickBot="1" x14ac:dyDescent="0.2">
      <c r="B45" s="508"/>
      <c r="C45" s="486"/>
      <c r="D45" s="174">
        <f>工事書類一覧表!D205</f>
        <v>4</v>
      </c>
      <c r="E45" s="193" t="str">
        <f>工事書類一覧表!E205</f>
        <v>-</v>
      </c>
      <c r="F45" s="190">
        <f>工事書類一覧表!F205</f>
        <v>8</v>
      </c>
      <c r="G45" s="237" t="str">
        <f>工事書類一覧表!G205</f>
        <v xml:space="preserve"> 工事材料搬入報告書</v>
      </c>
      <c r="H45" s="314"/>
      <c r="I45" s="279"/>
      <c r="J45" s="279"/>
      <c r="K45" s="279"/>
      <c r="L45" s="280"/>
      <c r="N45" s="255" t="e">
        <f>IF(HLOOKUP(入力用!$D$11,'工事書類一覧表監理用 '!#REF!,ROW()-167,FALSE)&lt;&gt;"","適用外","")</f>
        <v>#REF!</v>
      </c>
      <c r="O45" s="254"/>
      <c r="P45" s="213"/>
      <c r="Q45" s="213"/>
    </row>
    <row r="46" spans="2:17" ht="22.15" customHeight="1" thickBot="1" x14ac:dyDescent="0.2">
      <c r="B46" s="508"/>
      <c r="C46" s="486"/>
      <c r="D46" s="174">
        <f>工事書類一覧表!D206</f>
        <v>4</v>
      </c>
      <c r="E46" s="193" t="str">
        <f>工事書類一覧表!E206</f>
        <v>-</v>
      </c>
      <c r="F46" s="190">
        <f>工事書類一覧表!F206</f>
        <v>9</v>
      </c>
      <c r="G46" s="237" t="str">
        <f>工事書類一覧表!G206</f>
        <v xml:space="preserve"> 発生材報告書</v>
      </c>
      <c r="H46" s="314"/>
      <c r="I46" s="279"/>
      <c r="J46" s="279"/>
      <c r="K46" s="279"/>
      <c r="L46" s="280"/>
      <c r="N46" s="255" t="e">
        <f>IF(HLOOKUP(入力用!$D$11,'工事書類一覧表監理用 '!#REF!,ROW()-167,FALSE)&lt;&gt;"","適用外","")</f>
        <v>#REF!</v>
      </c>
      <c r="O46" s="254"/>
      <c r="P46" s="213"/>
      <c r="Q46" s="213"/>
    </row>
    <row r="47" spans="2:17" ht="22.15" customHeight="1" thickBot="1" x14ac:dyDescent="0.2">
      <c r="B47" s="508"/>
      <c r="C47" s="486"/>
      <c r="D47" s="174">
        <f>工事書類一覧表!D207</f>
        <v>4</v>
      </c>
      <c r="E47" s="193" t="str">
        <f>工事書類一覧表!E207</f>
        <v>-</v>
      </c>
      <c r="F47" s="190">
        <f>工事書類一覧表!F207</f>
        <v>10</v>
      </c>
      <c r="G47" s="237" t="str">
        <f>工事書類一覧表!G207</f>
        <v xml:space="preserve"> 現場代理人等変更通知書</v>
      </c>
      <c r="H47" s="314"/>
      <c r="I47" s="279"/>
      <c r="J47" s="279"/>
      <c r="K47" s="279"/>
      <c r="L47" s="280"/>
      <c r="N47" s="255" t="e">
        <f>IF(HLOOKUP(入力用!$D$11,'工事書類一覧表監理用 '!#REF!,ROW()-167,FALSE)&lt;&gt;"","適用外","")</f>
        <v>#REF!</v>
      </c>
      <c r="O47" s="254"/>
      <c r="P47" s="213"/>
      <c r="Q47" s="213"/>
    </row>
    <row r="48" spans="2:17" ht="22.15" customHeight="1" thickBot="1" x14ac:dyDescent="0.2">
      <c r="B48" s="508"/>
      <c r="C48" s="486"/>
      <c r="D48" s="174">
        <f>工事書類一覧表!D208</f>
        <v>4</v>
      </c>
      <c r="E48" s="193" t="str">
        <f>工事書類一覧表!E208</f>
        <v>-</v>
      </c>
      <c r="F48" s="190">
        <f>工事書類一覧表!F208</f>
        <v>11</v>
      </c>
      <c r="G48" s="331" t="str">
        <f>工事書類一覧表!G208</f>
        <v xml:space="preserve"> 天災その他不可抗力による損害通知書</v>
      </c>
      <c r="H48" s="314"/>
      <c r="I48" s="279"/>
      <c r="J48" s="279"/>
      <c r="K48" s="279"/>
      <c r="L48" s="280"/>
      <c r="N48" s="255" t="e">
        <f>IF(HLOOKUP(入力用!$D$11,'工事書類一覧表監理用 '!#REF!,ROW()-167,FALSE)&lt;&gt;"","適用外","")</f>
        <v>#REF!</v>
      </c>
      <c r="O48" s="254"/>
      <c r="P48" s="213"/>
      <c r="Q48" s="213"/>
    </row>
    <row r="49" spans="1:17" ht="22.15" customHeight="1" thickBot="1" x14ac:dyDescent="0.2">
      <c r="B49" s="508"/>
      <c r="C49" s="486"/>
      <c r="D49" s="174">
        <f>工事書類一覧表!D209</f>
        <v>4</v>
      </c>
      <c r="E49" s="193" t="str">
        <f>工事書類一覧表!E209</f>
        <v>-</v>
      </c>
      <c r="F49" s="190">
        <f>工事書類一覧表!F209</f>
        <v>12</v>
      </c>
      <c r="G49" s="237" t="str">
        <f>工事書類一覧表!G209</f>
        <v xml:space="preserve"> 工期延長願</v>
      </c>
      <c r="H49" s="314"/>
      <c r="I49" s="279"/>
      <c r="J49" s="279"/>
      <c r="K49" s="279"/>
      <c r="L49" s="280"/>
      <c r="N49" s="255" t="e">
        <f>IF(HLOOKUP(入力用!$D$11,'工事書類一覧表監理用 '!#REF!,ROW()-167,FALSE)&lt;&gt;"","適用外","")</f>
        <v>#REF!</v>
      </c>
      <c r="O49" s="254"/>
      <c r="P49" s="213"/>
      <c r="Q49" s="213"/>
    </row>
    <row r="50" spans="1:17" ht="38.450000000000003" customHeight="1" thickBot="1" x14ac:dyDescent="0.2">
      <c r="B50" s="509"/>
      <c r="C50" s="487"/>
      <c r="D50" s="176">
        <f>工事書類一覧表!D210</f>
        <v>4</v>
      </c>
      <c r="E50" s="194" t="str">
        <f>工事書類一覧表!E210</f>
        <v>-</v>
      </c>
      <c r="F50" s="177">
        <f>工事書類一覧表!F210</f>
        <v>13</v>
      </c>
      <c r="G50" s="179" t="str">
        <f>工事書類一覧表!G210</f>
        <v xml:space="preserve"> 現場休止届</v>
      </c>
      <c r="H50" s="315"/>
      <c r="I50" s="281"/>
      <c r="J50" s="281"/>
      <c r="K50" s="281"/>
      <c r="L50" s="282"/>
      <c r="N50" s="255" t="e">
        <f>IF(HLOOKUP(入力用!$D$11,'工事書類一覧表監理用 '!#REF!,ROW()-167,FALSE)&lt;&gt;"","適用外","")</f>
        <v>#REF!</v>
      </c>
      <c r="O50" s="254"/>
      <c r="P50" s="213"/>
      <c r="Q50" s="213"/>
    </row>
    <row r="51" spans="1:17" ht="39" customHeight="1" thickBot="1" x14ac:dyDescent="0.2">
      <c r="B51" s="349">
        <f>工事書類一覧表!B211</f>
        <v>5</v>
      </c>
      <c r="C51" s="215" t="str">
        <f>工事書類一覧表!C211</f>
        <v>技術提案の
履行に関する物</v>
      </c>
      <c r="D51" s="218">
        <f>工事書類一覧表!D211</f>
        <v>5</v>
      </c>
      <c r="E51" s="219" t="str">
        <f>工事書類一覧表!E211</f>
        <v>-</v>
      </c>
      <c r="F51" s="233">
        <f>工事書類一覧表!F211</f>
        <v>1</v>
      </c>
      <c r="G51" s="234" t="str">
        <f>工事書類一覧表!G211</f>
        <v>採用された総合評価技術提案の履行確認</v>
      </c>
      <c r="H51" s="318"/>
      <c r="I51" s="287"/>
      <c r="J51" s="287"/>
      <c r="K51" s="287"/>
      <c r="L51" s="288"/>
      <c r="N51" s="255" t="e">
        <f>IF(HLOOKUP(入力用!$D$11,'工事書類一覧表監理用 '!#REF!,ROW()-167,FALSE)&lt;&gt;"","適用外","")</f>
        <v>#REF!</v>
      </c>
      <c r="O51" s="254"/>
      <c r="P51" s="213"/>
      <c r="Q51" s="213"/>
    </row>
    <row r="52" spans="1:17" ht="22.15" customHeight="1" thickBot="1" x14ac:dyDescent="0.2">
      <c r="B52" s="507">
        <f>工事書類一覧表!B212</f>
        <v>6</v>
      </c>
      <c r="C52" s="485" t="str">
        <f>工事書類一覧表!C212</f>
        <v>工　程　表</v>
      </c>
      <c r="D52" s="172">
        <f>工事書類一覧表!D212</f>
        <v>6</v>
      </c>
      <c r="E52" s="192" t="str">
        <f>工事書類一覧表!E212</f>
        <v>-</v>
      </c>
      <c r="F52" s="235">
        <f>工事書類一覧表!F212</f>
        <v>1</v>
      </c>
      <c r="G52" s="236" t="str">
        <f>工事書類一覧表!G212</f>
        <v xml:space="preserve"> 総合工程表（予定）</v>
      </c>
      <c r="H52" s="313"/>
      <c r="I52" s="277"/>
      <c r="J52" s="277"/>
      <c r="K52" s="277"/>
      <c r="L52" s="278"/>
      <c r="N52" s="255" t="e">
        <f>IF(HLOOKUP(入力用!$D$11,'工事書類一覧表監理用 '!#REF!,ROW()-167,FALSE)&lt;&gt;"","適用外","")</f>
        <v>#REF!</v>
      </c>
      <c r="O52" s="254"/>
      <c r="P52" s="213"/>
      <c r="Q52" s="213"/>
    </row>
    <row r="53" spans="1:17" ht="22.15" customHeight="1" thickBot="1" x14ac:dyDescent="0.2">
      <c r="B53" s="508"/>
      <c r="C53" s="486"/>
      <c r="D53" s="174">
        <f>工事書類一覧表!D213</f>
        <v>6</v>
      </c>
      <c r="E53" s="193" t="str">
        <f>工事書類一覧表!E213</f>
        <v>-</v>
      </c>
      <c r="F53" s="190">
        <f>工事書類一覧表!F213</f>
        <v>2</v>
      </c>
      <c r="G53" s="237" t="str">
        <f>工事書類一覧表!G213</f>
        <v xml:space="preserve"> 総合工程表（実施）</v>
      </c>
      <c r="H53" s="314"/>
      <c r="I53" s="279"/>
      <c r="J53" s="279"/>
      <c r="K53" s="279"/>
      <c r="L53" s="280"/>
      <c r="N53" s="255" t="e">
        <f>IF(HLOOKUP(入力用!$D$11,'工事書類一覧表監理用 '!#REF!,ROW()-167,FALSE)&lt;&gt;"","適用外","")</f>
        <v>#REF!</v>
      </c>
      <c r="O53" s="254"/>
      <c r="P53" s="213"/>
      <c r="Q53" s="213"/>
    </row>
    <row r="54" spans="1:17" ht="22.15" customHeight="1" thickBot="1" x14ac:dyDescent="0.2">
      <c r="B54" s="508"/>
      <c r="C54" s="486"/>
      <c r="D54" s="174">
        <f>工事書類一覧表!D214</f>
        <v>6</v>
      </c>
      <c r="E54" s="193" t="str">
        <f>工事書類一覧表!E214</f>
        <v>-</v>
      </c>
      <c r="F54" s="190">
        <f>工事書類一覧表!F214</f>
        <v>3</v>
      </c>
      <c r="G54" s="237" t="str">
        <f>工事書類一覧表!G214</f>
        <v xml:space="preserve"> 月間工程表</v>
      </c>
      <c r="H54" s="314"/>
      <c r="I54" s="279"/>
      <c r="J54" s="279"/>
      <c r="K54" s="279"/>
      <c r="L54" s="280"/>
      <c r="N54" s="255" t="e">
        <f>IF(HLOOKUP(入力用!$D$11,'工事書類一覧表監理用 '!#REF!,ROW()-167,FALSE)&lt;&gt;"","適用外","")</f>
        <v>#REF!</v>
      </c>
      <c r="O54" s="254"/>
      <c r="P54" s="213"/>
      <c r="Q54" s="213"/>
    </row>
    <row r="55" spans="1:17" ht="22.15" customHeight="1" thickBot="1" x14ac:dyDescent="0.2">
      <c r="B55" s="508"/>
      <c r="C55" s="486"/>
      <c r="D55" s="174">
        <f>工事書類一覧表!D215</f>
        <v>6</v>
      </c>
      <c r="E55" s="193" t="str">
        <f>工事書類一覧表!E215</f>
        <v>-</v>
      </c>
      <c r="F55" s="190">
        <f>工事書類一覧表!F215</f>
        <v>4</v>
      </c>
      <c r="G55" s="237" t="str">
        <f>工事書類一覧表!G215</f>
        <v xml:space="preserve"> 週間工程表</v>
      </c>
      <c r="H55" s="319"/>
      <c r="I55" s="289"/>
      <c r="J55" s="289"/>
      <c r="K55" s="289"/>
      <c r="L55" s="290"/>
      <c r="N55" s="255" t="e">
        <f>IF(HLOOKUP(入力用!$D$11,'工事書類一覧表監理用 '!#REF!,ROW()-167,FALSE)&lt;&gt;"","適用外","")</f>
        <v>#REF!</v>
      </c>
      <c r="O55" s="254"/>
      <c r="P55" s="213"/>
      <c r="Q55" s="213"/>
    </row>
    <row r="56" spans="1:17" ht="22.15" customHeight="1" thickBot="1" x14ac:dyDescent="0.2">
      <c r="B56" s="509"/>
      <c r="C56" s="487"/>
      <c r="D56" s="176">
        <f>工事書類一覧表!D216</f>
        <v>6</v>
      </c>
      <c r="E56" s="194" t="str">
        <f>工事書類一覧表!E216</f>
        <v>-</v>
      </c>
      <c r="F56" s="177">
        <f>工事書類一覧表!F216</f>
        <v>5</v>
      </c>
      <c r="G56" s="179" t="str">
        <f>工事書類一覧表!G216</f>
        <v xml:space="preserve"> 工事進捗状況報告書</v>
      </c>
      <c r="H56" s="320"/>
      <c r="I56" s="291"/>
      <c r="J56" s="291"/>
      <c r="K56" s="291"/>
      <c r="L56" s="292"/>
      <c r="N56" s="255" t="e">
        <f>IF(HLOOKUP(入力用!$D$11,'工事書類一覧表監理用 '!#REF!,ROW()-167,FALSE)&lt;&gt;"","適用外","")</f>
        <v>#REF!</v>
      </c>
      <c r="O56" s="254"/>
      <c r="P56" s="213"/>
      <c r="Q56" s="213"/>
    </row>
    <row r="57" spans="1:17" ht="22.15" customHeight="1" thickBot="1" x14ac:dyDescent="0.2">
      <c r="B57" s="578">
        <f>工事書類一覧表!B217</f>
        <v>7</v>
      </c>
      <c r="C57" s="631" t="str">
        <f>工事書類一覧表!C217</f>
        <v>工事連絡書</v>
      </c>
      <c r="D57" s="239">
        <f>工事書類一覧表!D217</f>
        <v>7</v>
      </c>
      <c r="E57" s="240" t="str">
        <f>工事書類一覧表!E217</f>
        <v>-</v>
      </c>
      <c r="F57" s="241">
        <f>工事書類一覧表!F217</f>
        <v>1</v>
      </c>
      <c r="G57" s="242" t="str">
        <f>工事書類一覧表!G217</f>
        <v xml:space="preserve"> 報告,提出,承諾,協議,質疑</v>
      </c>
      <c r="H57" s="316"/>
      <c r="I57" s="283"/>
      <c r="J57" s="283"/>
      <c r="K57" s="283"/>
      <c r="L57" s="284"/>
      <c r="N57" s="255" t="e">
        <f>IF(HLOOKUP(入力用!$D$11,'工事書類一覧表監理用 '!#REF!,ROW()-167,FALSE)&lt;&gt;"","適用外","")</f>
        <v>#REF!</v>
      </c>
      <c r="O57" s="254"/>
      <c r="P57" s="213"/>
      <c r="Q57" s="213"/>
    </row>
    <row r="58" spans="1:17" ht="39.950000000000003" customHeight="1" thickBot="1" x14ac:dyDescent="0.2">
      <c r="B58" s="516"/>
      <c r="C58" s="632"/>
      <c r="D58" s="206">
        <f>工事書類一覧表!D218</f>
        <v>7</v>
      </c>
      <c r="E58" s="207" t="str">
        <f>工事書類一覧表!E218</f>
        <v>-</v>
      </c>
      <c r="F58" s="243">
        <f>工事書類一覧表!F218</f>
        <v>2</v>
      </c>
      <c r="G58" s="244" t="str">
        <f>工事書類一覧表!G218</f>
        <v xml:space="preserve"> 検査・立会い等</v>
      </c>
      <c r="H58" s="321"/>
      <c r="I58" s="293"/>
      <c r="J58" s="293"/>
      <c r="K58" s="293"/>
      <c r="L58" s="294"/>
      <c r="N58" s="255" t="e">
        <f>IF(HLOOKUP(入力用!$D$11,'工事書類一覧表監理用 '!#REF!,ROW()-167,FALSE)&lt;&gt;"","適用外","")</f>
        <v>#REF!</v>
      </c>
      <c r="O58" s="254"/>
      <c r="P58" s="213"/>
      <c r="Q58" s="213"/>
    </row>
    <row r="59" spans="1:17" ht="26.1" customHeight="1" thickBot="1" x14ac:dyDescent="0.2">
      <c r="B59" s="579"/>
      <c r="C59" s="215" t="str">
        <f>工事書類一覧表!C219</f>
        <v>工事打合せ記録書</v>
      </c>
      <c r="D59" s="218">
        <f>工事書類一覧表!D219</f>
        <v>7</v>
      </c>
      <c r="E59" s="219" t="str">
        <f>工事書類一覧表!E219</f>
        <v>-</v>
      </c>
      <c r="F59" s="233">
        <f>工事書類一覧表!F219</f>
        <v>3</v>
      </c>
      <c r="G59" s="234" t="str">
        <f>工事書類一覧表!G219</f>
        <v>打合せ記録簿</v>
      </c>
      <c r="H59" s="322"/>
      <c r="I59" s="295"/>
      <c r="J59" s="295"/>
      <c r="K59" s="295"/>
      <c r="L59" s="296"/>
      <c r="N59" s="255" t="e">
        <f>IF(HLOOKUP(入力用!$D$11,'工事書類一覧表監理用 '!#REF!,ROW()-167,FALSE)&lt;&gt;"","適用外","")</f>
        <v>#REF!</v>
      </c>
      <c r="O59" s="254"/>
      <c r="P59" s="213"/>
      <c r="Q59" s="213"/>
    </row>
    <row r="60" spans="1:17" ht="22.15" customHeight="1" thickBot="1" x14ac:dyDescent="0.2">
      <c r="B60" s="507">
        <f>工事書類一覧表!B220</f>
        <v>8</v>
      </c>
      <c r="C60" s="502" t="str">
        <f>工事書類一覧表!C220</f>
        <v>技術検査</v>
      </c>
      <c r="D60" s="172">
        <f>工事書類一覧表!D220</f>
        <v>8</v>
      </c>
      <c r="E60" s="192" t="str">
        <f>工事書類一覧表!E220</f>
        <v>-</v>
      </c>
      <c r="F60" s="235">
        <f>工事書類一覧表!F220</f>
        <v>1</v>
      </c>
      <c r="G60" s="236" t="str">
        <f>工事書類一覧表!G220</f>
        <v xml:space="preserve"> (中間)技術検査願い</v>
      </c>
      <c r="H60" s="313"/>
      <c r="I60" s="277"/>
      <c r="J60" s="277"/>
      <c r="K60" s="277"/>
      <c r="L60" s="278"/>
      <c r="N60" s="255" t="e">
        <f>IF(HLOOKUP(入力用!$D$11,'工事書類一覧表監理用 '!#REF!,ROW()-167,FALSE)&lt;&gt;"","適用外","")</f>
        <v>#REF!</v>
      </c>
      <c r="O60" s="213"/>
      <c r="P60" s="213"/>
      <c r="Q60" s="213"/>
    </row>
    <row r="61" spans="1:17" ht="22.15" customHeight="1" thickBot="1" x14ac:dyDescent="0.2">
      <c r="B61" s="508"/>
      <c r="C61" s="503"/>
      <c r="D61" s="174">
        <f>工事書類一覧表!D221</f>
        <v>8</v>
      </c>
      <c r="E61" s="193" t="str">
        <f>工事書類一覧表!E221</f>
        <v>-</v>
      </c>
      <c r="F61" s="190">
        <f>工事書類一覧表!F221</f>
        <v>2</v>
      </c>
      <c r="G61" s="237" t="str">
        <f>工事書類一覧表!G221</f>
        <v xml:space="preserve"> (中間・完成)技術検査通知書</v>
      </c>
      <c r="H61" s="314"/>
      <c r="I61" s="279"/>
      <c r="J61" s="279"/>
      <c r="K61" s="279"/>
      <c r="L61" s="280"/>
      <c r="N61" s="255" t="e">
        <f>IF(HLOOKUP(入力用!$D$11,'工事書類一覧表監理用 '!#REF!,ROW()-167,FALSE)&lt;&gt;"","適用外","")</f>
        <v>#REF!</v>
      </c>
      <c r="O61" s="213"/>
      <c r="P61" s="213"/>
      <c r="Q61" s="213"/>
    </row>
    <row r="62" spans="1:17" ht="22.15" customHeight="1" thickBot="1" x14ac:dyDescent="0.2">
      <c r="B62" s="509"/>
      <c r="C62" s="504"/>
      <c r="D62" s="176">
        <f>工事書類一覧表!D222</f>
        <v>8</v>
      </c>
      <c r="E62" s="194" t="str">
        <f>工事書類一覧表!E222</f>
        <v>-</v>
      </c>
      <c r="F62" s="177">
        <f>工事書類一覧表!F222</f>
        <v>3</v>
      </c>
      <c r="G62" s="179" t="str">
        <f>工事書類一覧表!G222</f>
        <v xml:space="preserve"> (中間・完成)技術検査結果通知書</v>
      </c>
      <c r="H62" s="315"/>
      <c r="I62" s="281"/>
      <c r="J62" s="281"/>
      <c r="K62" s="281"/>
      <c r="L62" s="282"/>
      <c r="N62" s="255" t="e">
        <f>IF(HLOOKUP(入力用!$D$11,'工事書類一覧表監理用 '!#REF!,ROW()-167,FALSE)&lt;&gt;"","適用外","")</f>
        <v>#REF!</v>
      </c>
      <c r="O62" s="213"/>
      <c r="P62" s="213"/>
      <c r="Q62" s="213"/>
    </row>
    <row r="63" spans="1:17" ht="22.15" customHeight="1" thickBot="1" x14ac:dyDescent="0.2">
      <c r="A63" s="4"/>
      <c r="B63" s="349">
        <f>工事書類一覧表!B223</f>
        <v>9</v>
      </c>
      <c r="C63" s="215" t="str">
        <f>工事書類一覧表!C223</f>
        <v>施工計画書</v>
      </c>
      <c r="D63" s="218">
        <f>工事書類一覧表!D223</f>
        <v>9</v>
      </c>
      <c r="E63" s="219" t="str">
        <f>工事書類一覧表!E223</f>
        <v>-</v>
      </c>
      <c r="F63" s="233">
        <f>工事書類一覧表!F223</f>
        <v>1</v>
      </c>
      <c r="G63" s="234" t="str">
        <f>工事書類一覧表!G223</f>
        <v>総合施工計画書・工種別施工計画書</v>
      </c>
      <c r="H63" s="323"/>
      <c r="I63" s="297"/>
      <c r="J63" s="297"/>
      <c r="K63" s="297"/>
      <c r="L63" s="298"/>
      <c r="N63" s="255" t="e">
        <f>IF(HLOOKUP(入力用!$D$11,'工事書類一覧表監理用 '!#REF!,ROW()-167,FALSE)&lt;&gt;"","適用外","")</f>
        <v>#REF!</v>
      </c>
      <c r="O63" s="254"/>
      <c r="P63" s="213"/>
      <c r="Q63" s="213"/>
    </row>
    <row r="64" spans="1:17" ht="26.1" customHeight="1" thickBot="1" x14ac:dyDescent="0.2">
      <c r="B64" s="220">
        <f>工事書類一覧表!B224</f>
        <v>10</v>
      </c>
      <c r="C64" s="332" t="str">
        <f>工事書類一覧表!C224</f>
        <v>工事記録写真撮影計画書</v>
      </c>
      <c r="D64" s="221">
        <f>工事書類一覧表!D224</f>
        <v>10</v>
      </c>
      <c r="E64" s="222" t="str">
        <f>工事書類一覧表!E224</f>
        <v>-</v>
      </c>
      <c r="F64" s="223">
        <f>工事書類一覧表!F224</f>
        <v>1</v>
      </c>
      <c r="G64" s="238" t="str">
        <f>工事書類一覧表!G224</f>
        <v>工事記録写真撮影計画書</v>
      </c>
      <c r="H64" s="324"/>
      <c r="I64" s="299"/>
      <c r="J64" s="299"/>
      <c r="K64" s="299"/>
      <c r="L64" s="300"/>
      <c r="N64" s="255" t="e">
        <f>IF(HLOOKUP(入力用!$D$11,'工事書類一覧表監理用 '!#REF!,ROW()-167,FALSE)&lt;&gt;"","適用外","")</f>
        <v>#REF!</v>
      </c>
      <c r="O64" s="254"/>
      <c r="P64" s="213"/>
      <c r="Q64" s="213"/>
    </row>
    <row r="65" spans="1:17" s="4" customFormat="1" ht="22.15" customHeight="1" thickBot="1" x14ac:dyDescent="0.2">
      <c r="A65" s="3"/>
      <c r="B65" s="578">
        <f>工事書類一覧表!B225</f>
        <v>11</v>
      </c>
      <c r="C65" s="636" t="str">
        <f>工事書類一覧表!C225</f>
        <v>自主検査報告書</v>
      </c>
      <c r="D65" s="204">
        <f>工事書類一覧表!D225</f>
        <v>11</v>
      </c>
      <c r="E65" s="205" t="str">
        <f>工事書類一覧表!E225</f>
        <v>-</v>
      </c>
      <c r="F65" s="233">
        <f>工事書類一覧表!F225</f>
        <v>1</v>
      </c>
      <c r="G65" s="234" t="str">
        <f>工事書類一覧表!G225</f>
        <v>機材の自主検査</v>
      </c>
      <c r="H65" s="316"/>
      <c r="I65" s="283"/>
      <c r="J65" s="283"/>
      <c r="K65" s="283"/>
      <c r="L65" s="284"/>
      <c r="N65" s="255" t="e">
        <f>IF(HLOOKUP(入力用!$D$11,'工事書類一覧表監理用 '!#REF!,ROW()-167,FALSE)&lt;&gt;"","適用外","")</f>
        <v>#REF!</v>
      </c>
      <c r="O65" s="254"/>
      <c r="P65" s="213"/>
      <c r="Q65" s="213"/>
    </row>
    <row r="66" spans="1:17" ht="22.15" customHeight="1" thickBot="1" x14ac:dyDescent="0.2">
      <c r="B66" s="579"/>
      <c r="C66" s="637"/>
      <c r="D66" s="202">
        <f>工事書類一覧表!D226</f>
        <v>11</v>
      </c>
      <c r="E66" s="203" t="str">
        <f>工事書類一覧表!E226</f>
        <v>-</v>
      </c>
      <c r="F66" s="186">
        <f>工事書類一覧表!F226</f>
        <v>2</v>
      </c>
      <c r="G66" s="191" t="str">
        <f>工事書類一覧表!G226</f>
        <v>施工の自主検査</v>
      </c>
      <c r="H66" s="312"/>
      <c r="I66" s="275"/>
      <c r="J66" s="275"/>
      <c r="K66" s="275"/>
      <c r="L66" s="276"/>
      <c r="N66" s="255" t="e">
        <f>IF(HLOOKUP(入力用!$D$11,'工事書類一覧表監理用 '!#REF!,ROW()-167,FALSE)&lt;&gt;"","適用外","")</f>
        <v>#REF!</v>
      </c>
      <c r="O66" s="254"/>
      <c r="P66" s="213"/>
      <c r="Q66" s="213"/>
    </row>
    <row r="67" spans="1:17" ht="22.15" customHeight="1" thickBot="1" x14ac:dyDescent="0.2">
      <c r="B67" s="507">
        <f>工事書類一覧表!B227</f>
        <v>12</v>
      </c>
      <c r="C67" s="505" t="str">
        <f>工事書類一覧表!C227</f>
        <v>図面等
(着工前)</v>
      </c>
      <c r="D67" s="172">
        <f>工事書類一覧表!D227</f>
        <v>12</v>
      </c>
      <c r="E67" s="192" t="str">
        <f>工事書類一覧表!E227</f>
        <v>-</v>
      </c>
      <c r="F67" s="235">
        <f>工事書類一覧表!F227</f>
        <v>1</v>
      </c>
      <c r="G67" s="236" t="str">
        <f>工事書類一覧表!G227</f>
        <v xml:space="preserve"> Ａ３判 縮小(マイラ－)原図</v>
      </c>
      <c r="H67" s="325"/>
      <c r="I67" s="301"/>
      <c r="J67" s="301"/>
      <c r="K67" s="301"/>
      <c r="L67" s="302"/>
      <c r="N67" s="255" t="e">
        <f>IF(HLOOKUP(入力用!$D$11,'工事書類一覧表監理用 '!#REF!,ROW()-167,FALSE)&lt;&gt;"","適用外","")</f>
        <v>#REF!</v>
      </c>
      <c r="O67" s="254"/>
      <c r="P67" s="213"/>
      <c r="Q67" s="213"/>
    </row>
    <row r="68" spans="1:17" ht="22.15" customHeight="1" thickBot="1" x14ac:dyDescent="0.2">
      <c r="B68" s="508"/>
      <c r="C68" s="506"/>
      <c r="D68" s="174">
        <f>工事書類一覧表!D228</f>
        <v>12</v>
      </c>
      <c r="E68" s="193" t="str">
        <f>工事書類一覧表!E228</f>
        <v>-</v>
      </c>
      <c r="F68" s="190">
        <f>工事書類一覧表!F228</f>
        <v>2</v>
      </c>
      <c r="G68" s="237" t="str">
        <f>工事書類一覧表!G228</f>
        <v xml:space="preserve"> Ａ３判 縮小製本</v>
      </c>
      <c r="H68" s="314"/>
      <c r="I68" s="279"/>
      <c r="J68" s="279"/>
      <c r="K68" s="279"/>
      <c r="L68" s="280"/>
      <c r="N68" s="255" t="e">
        <f>IF(HLOOKUP(入力用!$D$11,'工事書類一覧表監理用 '!#REF!,ROW()-167,FALSE)&lt;&gt;"","適用外","")</f>
        <v>#REF!</v>
      </c>
      <c r="O68" s="254"/>
      <c r="P68" s="213"/>
      <c r="Q68" s="213"/>
    </row>
    <row r="69" spans="1:17" ht="22.15" customHeight="1" thickBot="1" x14ac:dyDescent="0.2">
      <c r="B69" s="508"/>
      <c r="C69" s="512"/>
      <c r="D69" s="189">
        <f>工事書類一覧表!D229</f>
        <v>12</v>
      </c>
      <c r="E69" s="195" t="str">
        <f>工事書類一覧表!E229</f>
        <v>-</v>
      </c>
      <c r="F69" s="190">
        <f>工事書類一覧表!F229</f>
        <v>3</v>
      </c>
      <c r="G69" s="237" t="str">
        <f>工事書類一覧表!G229</f>
        <v xml:space="preserve"> Ａ１判 青焼製本</v>
      </c>
      <c r="H69" s="326"/>
      <c r="I69" s="303"/>
      <c r="J69" s="303"/>
      <c r="K69" s="303"/>
      <c r="L69" s="304"/>
      <c r="N69" s="255" t="e">
        <f>IF(HLOOKUP(入力用!$D$11,'工事書類一覧表監理用 '!#REF!,ROW()-167,FALSE)&lt;&gt;"","適用外","")</f>
        <v>#REF!</v>
      </c>
      <c r="O69" s="254"/>
      <c r="P69" s="213"/>
      <c r="Q69" s="213"/>
    </row>
    <row r="70" spans="1:17" ht="22.15" customHeight="1" thickBot="1" x14ac:dyDescent="0.2">
      <c r="B70" s="508"/>
      <c r="C70" s="511" t="str">
        <f>工事書類一覧表!C230</f>
        <v>施工図</v>
      </c>
      <c r="D70" s="224">
        <f>工事書類一覧表!D230</f>
        <v>12</v>
      </c>
      <c r="E70" s="225" t="str">
        <f>工事書類一覧表!E230</f>
        <v>-</v>
      </c>
      <c r="F70" s="245">
        <f>工事書類一覧表!F230</f>
        <v>4</v>
      </c>
      <c r="G70" s="246" t="str">
        <f>工事書類一覧表!G230</f>
        <v>A1判又はA3判　施工図</v>
      </c>
      <c r="H70" s="327"/>
      <c r="I70" s="305"/>
      <c r="J70" s="305"/>
      <c r="K70" s="305"/>
      <c r="L70" s="306"/>
      <c r="N70" s="255" t="e">
        <f>IF(HLOOKUP(入力用!$D$11,'工事書類一覧表監理用 '!#REF!,ROW()-167,FALSE)&lt;&gt;"","適用外","")</f>
        <v>#REF!</v>
      </c>
      <c r="O70" s="254"/>
      <c r="P70" s="213"/>
      <c r="Q70" s="213"/>
    </row>
    <row r="71" spans="1:17" ht="22.15" customHeight="1" thickBot="1" x14ac:dyDescent="0.2">
      <c r="B71" s="508"/>
      <c r="C71" s="512"/>
      <c r="D71" s="196">
        <f>工事書類一覧表!D231</f>
        <v>12</v>
      </c>
      <c r="E71" s="197" t="str">
        <f>工事書類一覧表!E231</f>
        <v>-</v>
      </c>
      <c r="F71" s="198">
        <f>工事書類一覧表!F231</f>
        <v>5</v>
      </c>
      <c r="G71" s="247" t="str">
        <f>工事書類一覧表!G231</f>
        <v>施工要領図</v>
      </c>
      <c r="H71" s="326"/>
      <c r="I71" s="303"/>
      <c r="J71" s="303"/>
      <c r="K71" s="303"/>
      <c r="L71" s="304"/>
      <c r="N71" s="255" t="e">
        <f>IF(HLOOKUP(入力用!$D$11,'工事書類一覧表監理用 '!#REF!,ROW()-167,FALSE)&lt;&gt;"","適用外","")</f>
        <v>#REF!</v>
      </c>
      <c r="O71" s="254"/>
      <c r="P71" s="213"/>
      <c r="Q71" s="213"/>
    </row>
    <row r="72" spans="1:17" ht="22.15" customHeight="1" thickBot="1" x14ac:dyDescent="0.2">
      <c r="B72" s="508"/>
      <c r="C72" s="511" t="str">
        <f>工事書類一覧表!C232</f>
        <v>図面等
（完成時）</v>
      </c>
      <c r="D72" s="224">
        <f>工事書類一覧表!D232</f>
        <v>12</v>
      </c>
      <c r="E72" s="225" t="str">
        <f>工事書類一覧表!E232</f>
        <v>-</v>
      </c>
      <c r="F72" s="245">
        <f>工事書類一覧表!F232</f>
        <v>6</v>
      </c>
      <c r="G72" s="246" t="str">
        <f>工事書類一覧表!G232</f>
        <v>Ａ１判又はA3判 朱書訂正図</v>
      </c>
      <c r="H72" s="327"/>
      <c r="I72" s="305"/>
      <c r="J72" s="305"/>
      <c r="K72" s="305"/>
      <c r="L72" s="306"/>
      <c r="N72" s="255" t="e">
        <f>IF(HLOOKUP(入力用!$D$11,'工事書類一覧表監理用 '!#REF!,ROW()-167,FALSE)&lt;&gt;"","適用外","")</f>
        <v>#REF!</v>
      </c>
      <c r="O72" s="254"/>
      <c r="P72" s="213"/>
      <c r="Q72" s="213"/>
    </row>
    <row r="73" spans="1:17" ht="22.15" customHeight="1" thickBot="1" x14ac:dyDescent="0.2">
      <c r="B73" s="508"/>
      <c r="C73" s="512"/>
      <c r="D73" s="196">
        <f>工事書類一覧表!D233</f>
        <v>12</v>
      </c>
      <c r="E73" s="197" t="str">
        <f>工事書類一覧表!E233</f>
        <v>-</v>
      </c>
      <c r="F73" s="198">
        <f>工事書類一覧表!F233</f>
        <v>7</v>
      </c>
      <c r="G73" s="247" t="str">
        <f>工事書類一覧表!G233</f>
        <v>Ａ１判及びA３判 完成図（原図）</v>
      </c>
      <c r="H73" s="326"/>
      <c r="I73" s="303"/>
      <c r="J73" s="303"/>
      <c r="K73" s="303"/>
      <c r="L73" s="304"/>
      <c r="N73" s="255" t="e">
        <f>IF(HLOOKUP(入力用!$D$11,'工事書類一覧表監理用 '!#REF!,ROW()-167,FALSE)&lt;&gt;"","適用外","")</f>
        <v>#REF!</v>
      </c>
      <c r="O73" s="254"/>
      <c r="P73" s="213"/>
      <c r="Q73" s="213"/>
    </row>
    <row r="74" spans="1:17" ht="25.9" customHeight="1" thickBot="1" x14ac:dyDescent="0.2">
      <c r="B74" s="509"/>
      <c r="C74" s="226" t="str">
        <f>工事書類一覧表!C234</f>
        <v>完成図</v>
      </c>
      <c r="D74" s="248">
        <f>工事書類一覧表!D234</f>
        <v>12</v>
      </c>
      <c r="E74" s="249" t="str">
        <f>工事書類一覧表!E234</f>
        <v>-</v>
      </c>
      <c r="F74" s="250">
        <f>工事書類一覧表!F234</f>
        <v>8</v>
      </c>
      <c r="G74" s="251" t="str">
        <f>工事書類一覧表!G234</f>
        <v>Ａ１判及びA３判 完成図
（黒表紙金文字製本及び仮製本）</v>
      </c>
      <c r="H74" s="328"/>
      <c r="I74" s="307"/>
      <c r="J74" s="307"/>
      <c r="K74" s="307"/>
      <c r="L74" s="308"/>
      <c r="N74" s="255" t="e">
        <f>IF(HLOOKUP(入力用!$D$11,'工事書類一覧表監理用 '!#REF!,ROW()-167,FALSE)&lt;&gt;"","適用外","")</f>
        <v>#REF!</v>
      </c>
      <c r="O74" s="254"/>
      <c r="P74" s="213"/>
      <c r="Q74" s="213"/>
    </row>
    <row r="75" spans="1:17" ht="22.15" customHeight="1" thickBot="1" x14ac:dyDescent="0.2">
      <c r="B75" s="578">
        <f>工事書類一覧表!B235</f>
        <v>13</v>
      </c>
      <c r="C75" s="580" t="str">
        <f>工事書類一覧表!C235</f>
        <v>完成検査時
書類</v>
      </c>
      <c r="D75" s="204">
        <f>工事書類一覧表!D235</f>
        <v>13</v>
      </c>
      <c r="E75" s="205" t="str">
        <f>工事書類一覧表!E235</f>
        <v>-</v>
      </c>
      <c r="F75" s="233">
        <f>工事書類一覧表!F235</f>
        <v>1</v>
      </c>
      <c r="G75" s="234" t="str">
        <f>工事書類一覧表!G235</f>
        <v>再資源化完了報告書</v>
      </c>
      <c r="H75" s="316"/>
      <c r="I75" s="283"/>
      <c r="J75" s="283"/>
      <c r="K75" s="283"/>
      <c r="L75" s="284"/>
      <c r="N75" s="255" t="e">
        <f>IF(HLOOKUP(入力用!$D$11,'工事書類一覧表監理用 '!#REF!,ROW()-167,FALSE)&lt;&gt;"","適用外","")</f>
        <v>#REF!</v>
      </c>
      <c r="O75" s="254"/>
      <c r="P75" s="213"/>
      <c r="Q75" s="213"/>
    </row>
    <row r="76" spans="1:17" ht="22.15" customHeight="1" thickBot="1" x14ac:dyDescent="0.2">
      <c r="B76" s="516"/>
      <c r="C76" s="581"/>
      <c r="D76" s="183">
        <f>工事書類一覧表!D236</f>
        <v>13</v>
      </c>
      <c r="E76" s="263" t="str">
        <f>工事書類一覧表!E236</f>
        <v>-</v>
      </c>
      <c r="F76" s="186">
        <f>工事書類一覧表!F236</f>
        <v>2</v>
      </c>
      <c r="G76" s="191" t="str">
        <f>工事書類一覧表!G236</f>
        <v>社内検査報告書</v>
      </c>
      <c r="H76" s="317"/>
      <c r="I76" s="285"/>
      <c r="J76" s="285"/>
      <c r="K76" s="285"/>
      <c r="L76" s="286"/>
      <c r="N76" s="255" t="e">
        <f>IF(HLOOKUP(入力用!$D$11,'工事書類一覧表監理用 '!#REF!,ROW()-167,FALSE)&lt;&gt;"","適用外","")</f>
        <v>#REF!</v>
      </c>
      <c r="O76" s="254"/>
      <c r="P76" s="213"/>
      <c r="Q76" s="213"/>
    </row>
    <row r="77" spans="1:17" ht="22.15" customHeight="1" thickBot="1" x14ac:dyDescent="0.2">
      <c r="B77" s="516"/>
      <c r="C77" s="581"/>
      <c r="D77" s="183">
        <f>工事書類一覧表!D237</f>
        <v>13</v>
      </c>
      <c r="E77" s="263" t="str">
        <f>工事書類一覧表!E237</f>
        <v>-</v>
      </c>
      <c r="F77" s="186">
        <f>工事書類一覧表!F237</f>
        <v>3</v>
      </c>
      <c r="G77" s="191" t="str">
        <f>工事書類一覧表!G237</f>
        <v>社内検査手直し完了報告書</v>
      </c>
      <c r="H77" s="317"/>
      <c r="I77" s="285"/>
      <c r="J77" s="285"/>
      <c r="K77" s="285"/>
      <c r="L77" s="286"/>
      <c r="N77" s="255" t="e">
        <f>IF(HLOOKUP(入力用!$D$11,'工事書類一覧表監理用 '!#REF!,ROW()-167,FALSE)&lt;&gt;"","適用外","")</f>
        <v>#REF!</v>
      </c>
      <c r="O77" s="254"/>
      <c r="P77" s="213"/>
      <c r="Q77" s="213"/>
    </row>
    <row r="78" spans="1:17" ht="22.15" customHeight="1" thickBot="1" x14ac:dyDescent="0.2">
      <c r="B78" s="516"/>
      <c r="C78" s="581"/>
      <c r="D78" s="183">
        <f>工事書類一覧表!D238</f>
        <v>13</v>
      </c>
      <c r="E78" s="263" t="str">
        <f>工事書類一覧表!E238</f>
        <v>-</v>
      </c>
      <c r="F78" s="186">
        <f>工事書類一覧表!F238</f>
        <v>4</v>
      </c>
      <c r="G78" s="191" t="str">
        <f>工事書類一覧表!G238</f>
        <v xml:space="preserve"> 完成下検査報告書</v>
      </c>
      <c r="H78" s="317"/>
      <c r="I78" s="285"/>
      <c r="J78" s="285"/>
      <c r="K78" s="285"/>
      <c r="L78" s="286"/>
      <c r="N78" s="255" t="e">
        <f>IF(HLOOKUP(入力用!$D$11,'工事書類一覧表監理用 '!#REF!,ROW()-167,FALSE)&lt;&gt;"","適用外","")</f>
        <v>#REF!</v>
      </c>
      <c r="O78" s="254"/>
      <c r="P78" s="213"/>
      <c r="Q78" s="213"/>
    </row>
    <row r="79" spans="1:17" ht="22.15" customHeight="1" thickBot="1" x14ac:dyDescent="0.2">
      <c r="B79" s="516"/>
      <c r="C79" s="581"/>
      <c r="D79" s="183">
        <f>工事書類一覧表!D239</f>
        <v>13</v>
      </c>
      <c r="E79" s="263" t="str">
        <f>工事書類一覧表!E239</f>
        <v>-</v>
      </c>
      <c r="F79" s="186">
        <f>工事書類一覧表!F239</f>
        <v>5</v>
      </c>
      <c r="G79" s="191" t="str">
        <f>工事書類一覧表!G239</f>
        <v xml:space="preserve"> 完成下検査手直し完了報告書</v>
      </c>
      <c r="H79" s="317"/>
      <c r="I79" s="285"/>
      <c r="J79" s="285"/>
      <c r="K79" s="285"/>
      <c r="L79" s="286"/>
      <c r="N79" s="255" t="e">
        <f>IF(HLOOKUP(入力用!$D$11,'工事書類一覧表監理用 '!#REF!,ROW()-167,FALSE)&lt;&gt;"","適用外","")</f>
        <v>#REF!</v>
      </c>
      <c r="O79" s="254"/>
      <c r="P79" s="213"/>
      <c r="Q79" s="213"/>
    </row>
    <row r="80" spans="1:17" ht="22.15" customHeight="1" thickBot="1" x14ac:dyDescent="0.2">
      <c r="B80" s="516"/>
      <c r="C80" s="581"/>
      <c r="D80" s="183">
        <f>工事書類一覧表!D240</f>
        <v>13</v>
      </c>
      <c r="E80" s="263" t="str">
        <f>工事書類一覧表!E240</f>
        <v>-</v>
      </c>
      <c r="F80" s="186">
        <f>工事書類一覧表!F240</f>
        <v>6</v>
      </c>
      <c r="G80" s="191" t="str">
        <f>工事書類一覧表!G240</f>
        <v xml:space="preserve"> マニュフェスト</v>
      </c>
      <c r="H80" s="317"/>
      <c r="I80" s="285"/>
      <c r="J80" s="285"/>
      <c r="K80" s="285"/>
      <c r="L80" s="286"/>
      <c r="N80" s="255" t="e">
        <f>IF(HLOOKUP(入力用!$D$11,'工事書類一覧表監理用 '!#REF!,ROW()-167,FALSE)&lt;&gt;"","適用外","")</f>
        <v>#REF!</v>
      </c>
      <c r="O80" s="254"/>
      <c r="P80" s="213"/>
      <c r="Q80" s="213"/>
    </row>
    <row r="81" spans="2:20" ht="22.15" customHeight="1" thickBot="1" x14ac:dyDescent="0.2">
      <c r="B81" s="516"/>
      <c r="C81" s="581"/>
      <c r="D81" s="183">
        <f>工事書類一覧表!D241</f>
        <v>13</v>
      </c>
      <c r="E81" s="263" t="str">
        <f>工事書類一覧表!E241</f>
        <v>-</v>
      </c>
      <c r="F81" s="186">
        <f>工事書類一覧表!F241</f>
        <v>7</v>
      </c>
      <c r="G81" s="191" t="str">
        <f>工事書類一覧表!G241</f>
        <v xml:space="preserve"> 保証書等</v>
      </c>
      <c r="H81" s="317"/>
      <c r="I81" s="285"/>
      <c r="J81" s="285"/>
      <c r="K81" s="285"/>
      <c r="L81" s="286"/>
      <c r="N81" s="255" t="e">
        <f>IF(HLOOKUP(入力用!$D$11,'工事書類一覧表監理用 '!#REF!,ROW()-167,FALSE)&lt;&gt;"","適用外","")</f>
        <v>#REF!</v>
      </c>
      <c r="O81" s="254"/>
      <c r="P81" s="213"/>
      <c r="Q81" s="213"/>
    </row>
    <row r="82" spans="2:20" ht="22.15" customHeight="1" thickBot="1" x14ac:dyDescent="0.2">
      <c r="B82" s="516"/>
      <c r="C82" s="581"/>
      <c r="D82" s="183">
        <f>工事書類一覧表!D242</f>
        <v>13</v>
      </c>
      <c r="E82" s="263" t="str">
        <f>工事書類一覧表!E242</f>
        <v>-</v>
      </c>
      <c r="F82" s="186">
        <f>工事書類一覧表!F242</f>
        <v>8</v>
      </c>
      <c r="G82" s="191" t="str">
        <f>工事書類一覧表!G242</f>
        <v xml:space="preserve"> 保全指導書</v>
      </c>
      <c r="H82" s="317"/>
      <c r="I82" s="285"/>
      <c r="J82" s="285"/>
      <c r="K82" s="285"/>
      <c r="L82" s="286"/>
      <c r="N82" s="255" t="e">
        <f>IF(HLOOKUP(入力用!$D$11,'工事書類一覧表監理用 '!#REF!,ROW()-167,FALSE)&lt;&gt;"","適用外","")</f>
        <v>#REF!</v>
      </c>
      <c r="O82" s="254"/>
      <c r="P82" s="213"/>
      <c r="Q82" s="213"/>
    </row>
    <row r="83" spans="2:20" ht="22.15" customHeight="1" thickBot="1" x14ac:dyDescent="0.2">
      <c r="B83" s="516"/>
      <c r="C83" s="581"/>
      <c r="D83" s="202">
        <f>工事書類一覧表!D243</f>
        <v>13</v>
      </c>
      <c r="E83" s="203" t="str">
        <f>工事書類一覧表!E243</f>
        <v>-</v>
      </c>
      <c r="F83" s="186">
        <f>工事書類一覧表!F243</f>
        <v>9</v>
      </c>
      <c r="G83" s="191" t="str">
        <f>工事書類一覧表!G243</f>
        <v xml:space="preserve"> 工事日報</v>
      </c>
      <c r="H83" s="317"/>
      <c r="I83" s="285"/>
      <c r="J83" s="285"/>
      <c r="K83" s="285"/>
      <c r="L83" s="286"/>
      <c r="N83" s="255" t="e">
        <f>IF(HLOOKUP(入力用!$D$11,'工事書類一覧表監理用 '!#REF!,ROW()-167,FALSE)&lt;&gt;"","適用外","")</f>
        <v>#REF!</v>
      </c>
      <c r="O83" s="254"/>
      <c r="P83" s="213"/>
      <c r="Q83" s="213"/>
    </row>
    <row r="84" spans="2:20" ht="22.15" customHeight="1" thickBot="1" x14ac:dyDescent="0.2">
      <c r="B84" s="579"/>
      <c r="C84" s="582"/>
      <c r="D84" s="335">
        <f>工事書類一覧表!D244</f>
        <v>13</v>
      </c>
      <c r="E84" s="336" t="str">
        <f>工事書類一覧表!E244</f>
        <v>-</v>
      </c>
      <c r="F84" s="337">
        <f>工事書類一覧表!F244</f>
        <v>10</v>
      </c>
      <c r="G84" s="338" t="str">
        <f>工事書類一覧表!G244</f>
        <v xml:space="preserve"> 工事写真</v>
      </c>
      <c r="H84" s="312"/>
      <c r="I84" s="275"/>
      <c r="J84" s="275"/>
      <c r="K84" s="275"/>
      <c r="L84" s="276"/>
      <c r="N84" s="255" t="e">
        <f>IF(HLOOKUP(入力用!$D$11,'工事書類一覧表監理用 '!#REF!,ROW()-167,FALSE)&lt;&gt;"","適用外","")</f>
        <v>#REF!</v>
      </c>
      <c r="O84" s="254"/>
      <c r="P84" s="213"/>
      <c r="Q84" s="213"/>
    </row>
    <row r="85" spans="2:20" ht="25.5" customHeight="1" thickBot="1" x14ac:dyDescent="0.2">
      <c r="B85" s="507">
        <f>工事書類一覧表!B245</f>
        <v>14</v>
      </c>
      <c r="C85" s="485" t="str">
        <f>工事書類一覧表!C245</f>
        <v>完成に関するもの</v>
      </c>
      <c r="D85" s="172">
        <f>工事書類一覧表!D245</f>
        <v>14</v>
      </c>
      <c r="E85" s="192" t="str">
        <f>工事書類一覧表!E245</f>
        <v>-</v>
      </c>
      <c r="F85" s="235">
        <f>工事書類一覧表!F245</f>
        <v>1</v>
      </c>
      <c r="G85" s="236" t="str">
        <f>工事書類一覧表!G245</f>
        <v xml:space="preserve"> 完成通知書</v>
      </c>
      <c r="H85" s="313"/>
      <c r="I85" s="277"/>
      <c r="J85" s="277"/>
      <c r="K85" s="277"/>
      <c r="L85" s="278"/>
      <c r="N85" s="255" t="e">
        <f>IF(HLOOKUP(入力用!$D$11,'工事書類一覧表監理用 '!#REF!,ROW()-167,FALSE)&lt;&gt;"","適用外","")</f>
        <v>#REF!</v>
      </c>
      <c r="O85" s="254"/>
      <c r="P85" s="213"/>
      <c r="Q85" s="213"/>
    </row>
    <row r="86" spans="2:20" ht="25.5" customHeight="1" thickBot="1" x14ac:dyDescent="0.2">
      <c r="B86" s="508"/>
      <c r="C86" s="486"/>
      <c r="D86" s="174">
        <f>工事書類一覧表!D246</f>
        <v>14</v>
      </c>
      <c r="E86" s="193" t="str">
        <f>工事書類一覧表!E246</f>
        <v>-</v>
      </c>
      <c r="F86" s="190">
        <f>工事書類一覧表!F246</f>
        <v>2</v>
      </c>
      <c r="G86" s="237" t="str">
        <f>工事書類一覧表!G246</f>
        <v xml:space="preserve"> 修補完了報告書</v>
      </c>
      <c r="H86" s="314"/>
      <c r="I86" s="279"/>
      <c r="J86" s="279"/>
      <c r="K86" s="279"/>
      <c r="L86" s="280"/>
      <c r="N86" s="255" t="e">
        <f>IF(HLOOKUP(入力用!$D$11,'工事書類一覧表監理用 '!#REF!,ROW()-167,FALSE)&lt;&gt;"","適用外","")</f>
        <v>#REF!</v>
      </c>
      <c r="O86" s="254"/>
      <c r="P86" s="213"/>
      <c r="Q86" s="213"/>
    </row>
    <row r="87" spans="2:20" ht="25.5" customHeight="1" thickBot="1" x14ac:dyDescent="0.2">
      <c r="B87" s="508"/>
      <c r="C87" s="486"/>
      <c r="D87" s="174">
        <f>工事書類一覧表!D247</f>
        <v>14</v>
      </c>
      <c r="E87" s="193" t="str">
        <f>工事書類一覧表!E247</f>
        <v>-</v>
      </c>
      <c r="F87" s="190">
        <f>工事書類一覧表!F247</f>
        <v>3</v>
      </c>
      <c r="G87" s="237" t="str">
        <f>工事書類一覧表!G247</f>
        <v xml:space="preserve"> 引渡書</v>
      </c>
      <c r="H87" s="314"/>
      <c r="I87" s="279"/>
      <c r="J87" s="279"/>
      <c r="K87" s="279"/>
      <c r="L87" s="280"/>
      <c r="N87" s="255" t="e">
        <f>IF(HLOOKUP(入力用!$D$11,'工事書類一覧表監理用 '!#REF!,ROW()-167,FALSE)&lt;&gt;"","適用外","")</f>
        <v>#REF!</v>
      </c>
      <c r="O87" s="254"/>
      <c r="P87" s="213"/>
      <c r="Q87" s="213"/>
    </row>
    <row r="88" spans="2:20" ht="25.5" customHeight="1" thickBot="1" x14ac:dyDescent="0.2">
      <c r="B88" s="508"/>
      <c r="C88" s="486"/>
      <c r="D88" s="174">
        <f>工事書類一覧表!D248</f>
        <v>14</v>
      </c>
      <c r="E88" s="193" t="str">
        <f>工事書類一覧表!E248</f>
        <v>-</v>
      </c>
      <c r="F88" s="190">
        <f>工事書類一覧表!F248</f>
        <v>4</v>
      </c>
      <c r="G88" s="237" t="str">
        <f>工事書類一覧表!G248</f>
        <v xml:space="preserve"> 最終回払請求書</v>
      </c>
      <c r="H88" s="314"/>
      <c r="I88" s="279"/>
      <c r="J88" s="279"/>
      <c r="K88" s="279"/>
      <c r="L88" s="280"/>
      <c r="N88" s="255" t="e">
        <f>IF(HLOOKUP(入力用!$D$11,'工事書類一覧表監理用 '!#REF!,ROW()-167,FALSE)&lt;&gt;"","適用外","")</f>
        <v>#REF!</v>
      </c>
      <c r="O88" s="254"/>
      <c r="P88" s="213"/>
      <c r="Q88" s="213"/>
    </row>
    <row r="89" spans="2:20" ht="25.5" customHeight="1" thickBot="1" x14ac:dyDescent="0.2">
      <c r="B89" s="508"/>
      <c r="C89" s="486"/>
      <c r="D89" s="174">
        <f>工事書類一覧表!D249</f>
        <v>14</v>
      </c>
      <c r="E89" s="193" t="str">
        <f>工事書類一覧表!E249</f>
        <v>-</v>
      </c>
      <c r="F89" s="190">
        <f>工事書類一覧表!F249</f>
        <v>5</v>
      </c>
      <c r="G89" s="237" t="str">
        <f>工事書類一覧表!G249</f>
        <v xml:space="preserve"> 予備品等引渡通知書</v>
      </c>
      <c r="H89" s="314"/>
      <c r="I89" s="279"/>
      <c r="J89" s="279"/>
      <c r="K89" s="279"/>
      <c r="L89" s="280"/>
      <c r="N89" s="255" t="e">
        <f>IF(HLOOKUP(入力用!$D$11,'工事書類一覧表監理用 '!#REF!,ROW()-167,FALSE)&lt;&gt;"","適用外","")</f>
        <v>#REF!</v>
      </c>
      <c r="O89" s="254"/>
      <c r="P89" s="213"/>
      <c r="Q89" s="213"/>
    </row>
    <row r="90" spans="2:20" ht="25.5" customHeight="1" thickBot="1" x14ac:dyDescent="0.2">
      <c r="B90" s="508"/>
      <c r="C90" s="486"/>
      <c r="D90" s="174">
        <f>工事書類一覧表!D250</f>
        <v>14</v>
      </c>
      <c r="E90" s="193" t="str">
        <f>工事書類一覧表!E250</f>
        <v>-</v>
      </c>
      <c r="F90" s="190">
        <f>工事書類一覧表!F250</f>
        <v>6</v>
      </c>
      <c r="G90" s="237" t="str">
        <f>工事書類一覧表!G250</f>
        <v xml:space="preserve"> 是正等の措置請求書</v>
      </c>
      <c r="H90" s="314"/>
      <c r="I90" s="279"/>
      <c r="J90" s="279"/>
      <c r="K90" s="279"/>
      <c r="L90" s="280"/>
      <c r="N90" s="255" t="e">
        <f>IF(HLOOKUP(入力用!$D$11,'工事書類一覧表監理用 '!#REF!,ROW()-167,FALSE)&lt;&gt;"","適用外","")</f>
        <v>#REF!</v>
      </c>
      <c r="O90" s="254"/>
      <c r="P90" s="213"/>
      <c r="Q90" s="213"/>
    </row>
    <row r="91" spans="2:20" ht="25.5" customHeight="1" thickBot="1" x14ac:dyDescent="0.2">
      <c r="B91" s="508"/>
      <c r="C91" s="486"/>
      <c r="D91" s="174">
        <f>工事書類一覧表!D251</f>
        <v>14</v>
      </c>
      <c r="E91" s="193" t="str">
        <f>工事書類一覧表!E251</f>
        <v>-</v>
      </c>
      <c r="F91" s="190">
        <f>工事書類一覧表!F251</f>
        <v>7</v>
      </c>
      <c r="G91" s="237" t="str">
        <f>工事書類一覧表!G251</f>
        <v xml:space="preserve"> 指定部分引渡書</v>
      </c>
      <c r="H91" s="314"/>
      <c r="I91" s="279"/>
      <c r="J91" s="279"/>
      <c r="K91" s="279"/>
      <c r="L91" s="280"/>
      <c r="N91" s="255" t="e">
        <f>IF(HLOOKUP(入力用!$D$11,'工事書類一覧表監理用 '!#REF!,ROW()-167,FALSE)&lt;&gt;"","適用外","")</f>
        <v>#REF!</v>
      </c>
      <c r="O91" s="254"/>
      <c r="P91" s="213"/>
      <c r="Q91" s="213"/>
    </row>
    <row r="92" spans="2:20" ht="25.5" customHeight="1" thickBot="1" x14ac:dyDescent="0.2">
      <c r="B92" s="508"/>
      <c r="C92" s="486"/>
      <c r="D92" s="174">
        <f>工事書類一覧表!D252</f>
        <v>14</v>
      </c>
      <c r="E92" s="193" t="str">
        <f>工事書類一覧表!E252</f>
        <v>-</v>
      </c>
      <c r="F92" s="190">
        <f>工事書類一覧表!F252</f>
        <v>8</v>
      </c>
      <c r="G92" s="237" t="str">
        <f>工事書類一覧表!G252</f>
        <v xml:space="preserve"> 指定部分完成通知書</v>
      </c>
      <c r="H92" s="314"/>
      <c r="I92" s="279"/>
      <c r="J92" s="279"/>
      <c r="K92" s="279"/>
      <c r="L92" s="280"/>
      <c r="N92" s="255" t="e">
        <f>IF(HLOOKUP(入力用!$D$11,'工事書類一覧表監理用 '!#REF!,ROW()-167,FALSE)&lt;&gt;"","適用外","")</f>
        <v>#REF!</v>
      </c>
      <c r="O92" s="254"/>
      <c r="P92" s="213"/>
      <c r="Q92" s="213"/>
    </row>
    <row r="93" spans="2:20" ht="25.5" customHeight="1" thickBot="1" x14ac:dyDescent="0.2">
      <c r="B93" s="508"/>
      <c r="C93" s="486"/>
      <c r="D93" s="174">
        <f>工事書類一覧表!D253</f>
        <v>14</v>
      </c>
      <c r="E93" s="193" t="str">
        <f>工事書類一覧表!E253</f>
        <v>-</v>
      </c>
      <c r="F93" s="190">
        <f>工事書類一覧表!F253</f>
        <v>9</v>
      </c>
      <c r="G93" s="237" t="str">
        <f>工事書類一覧表!G253</f>
        <v xml:space="preserve"> 請負工事既済部分検査請求書</v>
      </c>
      <c r="H93" s="314"/>
      <c r="I93" s="279"/>
      <c r="J93" s="279"/>
      <c r="K93" s="279"/>
      <c r="L93" s="280"/>
      <c r="N93" s="255" t="e">
        <f>IF(HLOOKUP(入力用!$D$11,'工事書類一覧表監理用 '!#REF!,ROW()-167,FALSE)&lt;&gt;"","適用外","")</f>
        <v>#REF!</v>
      </c>
      <c r="O93" s="254"/>
      <c r="P93" s="213"/>
      <c r="Q93" s="213"/>
    </row>
    <row r="94" spans="2:20" ht="25.5" customHeight="1" thickBot="1" x14ac:dyDescent="0.2">
      <c r="B94" s="509"/>
      <c r="C94" s="487"/>
      <c r="D94" s="176">
        <f>工事書類一覧表!D254</f>
        <v>14</v>
      </c>
      <c r="E94" s="194" t="str">
        <f>工事書類一覧表!E254</f>
        <v>-</v>
      </c>
      <c r="F94" s="177">
        <f>工事書類一覧表!F254</f>
        <v>10</v>
      </c>
      <c r="G94" s="179" t="str">
        <f>工事書類一覧表!G254</f>
        <v>電子媒体納品書</v>
      </c>
      <c r="H94" s="315"/>
      <c r="I94" s="281"/>
      <c r="J94" s="281"/>
      <c r="K94" s="281"/>
      <c r="L94" s="282"/>
      <c r="N94" s="255" t="e">
        <f>IF(HLOOKUP(入力用!$D$11,'工事書類一覧表監理用 '!#REF!,ROW()-167,FALSE)&lt;&gt;"","適用外","")</f>
        <v>#REF!</v>
      </c>
      <c r="O94" s="254"/>
      <c r="P94" s="213"/>
      <c r="Q94" s="213"/>
      <c r="R94" s="573" t="s">
        <v>949</v>
      </c>
      <c r="S94" s="574"/>
      <c r="T94" s="574"/>
    </row>
    <row r="95" spans="2:20" ht="25.5" customHeight="1" x14ac:dyDescent="0.15">
      <c r="B95" s="488" t="s">
        <v>841</v>
      </c>
      <c r="C95" s="488"/>
      <c r="D95" s="488"/>
      <c r="E95" s="488"/>
      <c r="F95" s="489"/>
      <c r="G95" s="489"/>
      <c r="H95" s="489"/>
      <c r="I95" s="489"/>
      <c r="J95" s="489"/>
      <c r="K95" s="490"/>
      <c r="L95" s="490"/>
    </row>
  </sheetData>
  <mergeCells count="48">
    <mergeCell ref="I11:L11"/>
    <mergeCell ref="R94:T94"/>
    <mergeCell ref="B60:B62"/>
    <mergeCell ref="C60:C62"/>
    <mergeCell ref="B95:J95"/>
    <mergeCell ref="K95:L95"/>
    <mergeCell ref="B65:B66"/>
    <mergeCell ref="C65:C66"/>
    <mergeCell ref="B67:B74"/>
    <mergeCell ref="C67:C69"/>
    <mergeCell ref="C70:C71"/>
    <mergeCell ref="C72:C73"/>
    <mergeCell ref="B75:B84"/>
    <mergeCell ref="C75:C84"/>
    <mergeCell ref="B85:B94"/>
    <mergeCell ref="C85:C94"/>
    <mergeCell ref="B38:B50"/>
    <mergeCell ref="C38:C50"/>
    <mergeCell ref="B52:B56"/>
    <mergeCell ref="C52:C56"/>
    <mergeCell ref="B57:B59"/>
    <mergeCell ref="C57:C58"/>
    <mergeCell ref="C12:C13"/>
    <mergeCell ref="B14:B21"/>
    <mergeCell ref="C14:C21"/>
    <mergeCell ref="B22:B37"/>
    <mergeCell ref="C22:C37"/>
    <mergeCell ref="O12:R12"/>
    <mergeCell ref="I13:L13"/>
    <mergeCell ref="I12:L12"/>
    <mergeCell ref="B4:F4"/>
    <mergeCell ref="I4:L4"/>
    <mergeCell ref="B5:F5"/>
    <mergeCell ref="H5:H7"/>
    <mergeCell ref="I5:L5"/>
    <mergeCell ref="B6:F6"/>
    <mergeCell ref="I6:L6"/>
    <mergeCell ref="B7:F7"/>
    <mergeCell ref="I7:L7"/>
    <mergeCell ref="B8:B10"/>
    <mergeCell ref="D8:F10"/>
    <mergeCell ref="I9:L9"/>
    <mergeCell ref="B12:B13"/>
    <mergeCell ref="B1:L1"/>
    <mergeCell ref="B2:G2"/>
    <mergeCell ref="H2:L2"/>
    <mergeCell ref="B3:G3"/>
    <mergeCell ref="H3:L3"/>
  </mergeCells>
  <phoneticPr fontId="2"/>
  <conditionalFormatting sqref="F13:H13">
    <cfRule type="expression" dxfId="1" priority="2" stopIfTrue="1">
      <formula>$N13&lt;&gt;""</formula>
    </cfRule>
  </conditionalFormatting>
  <conditionalFormatting sqref="F14:H94">
    <cfRule type="expression" dxfId="0" priority="1" stopIfTrue="1">
      <formula>$N14&lt;&gt;""</formula>
    </cfRule>
  </conditionalFormatting>
  <pageMargins left="0.78740157480314965" right="0.51181102362204722" top="0.51181102362204722" bottom="0.6692913385826772" header="0.27559055118110237" footer="0.39370078740157483"/>
  <pageSetup paperSize="9" scale="72" firstPageNumber="5" fitToHeight="0" orientation="portrait" useFirstPageNumber="1" r:id="rId1"/>
  <headerFooter alignWithMargins="0">
    <oddFooter>&amp;C確認欄は次のとおり。　●：不備なし　　◎：不備あり　　○ ：書類なし　　－：該当しない　（○ →◎→●の順で書きつぶす）</oddFooter>
  </headerFooter>
  <rowBreaks count="2" manualBreakCount="2">
    <brk id="37" max="11" man="1"/>
    <brk id="74"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入力用</vt:lpstr>
      <vt:lpstr>現場監理要領(表紙・目次)</vt:lpstr>
      <vt:lpstr>現場監理要領(一般事項)</vt:lpstr>
      <vt:lpstr>工事書類一覧表</vt:lpstr>
      <vt:lpstr>工事書類一覧表監理用 </vt:lpstr>
      <vt:lpstr>'現場監理要領(一般事項)'!Print_Area</vt:lpstr>
      <vt:lpstr>'現場監理要領(表紙・目次)'!Print_Area</vt:lpstr>
      <vt:lpstr>工事書類一覧表!Print_Area</vt:lpstr>
      <vt:lpstr>'工事書類一覧表監理用 '!Print_Area</vt:lpstr>
      <vt:lpstr>入力用!Print_Area</vt:lpstr>
      <vt:lpstr>工事書類一覧表!Print_Titles</vt:lpstr>
      <vt:lpstr>'工事書類一覧表監理用 '!Print_Titles</vt:lpstr>
    </vt:vector>
  </TitlesOfParts>
  <Company>高松高専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高松工業高等専門学校　施設課</dc:creator>
  <cp:lastModifiedBy>HFCHB</cp:lastModifiedBy>
  <cp:lastPrinted>2019-02-12T01:58:37Z</cp:lastPrinted>
  <dcterms:created xsi:type="dcterms:W3CDTF">2004-07-13T02:24:21Z</dcterms:created>
  <dcterms:modified xsi:type="dcterms:W3CDTF">2019-06-05T04:46:47Z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-1621119808</vt:i4>
  </property>
  <property fmtid="{D5CDD505-2E9C-101B-9397-08002B2CF9AE}" pid="4" name="_EmailSubject">
    <vt:lpwstr>舞鶴高専学生寄宿舎新営について</vt:lpwstr>
  </property>
  <property fmtid="{D5CDD505-2E9C-101B-9397-08002B2CF9AE}" pid="5" name="_AuthorEmail">
    <vt:lpwstr>kenchiku01@t.kagawa-nct.ac.jp</vt:lpwstr>
  </property>
  <property fmtid="{D5CDD505-2E9C-101B-9397-08002B2CF9AE}" pid="6" name="_AuthorEmailDisplayName">
    <vt:lpwstr>香川高専　施設課建築係　太田　剛広</vt:lpwstr>
  </property>
  <property fmtid="{D5CDD505-2E9C-101B-9397-08002B2CF9AE}" pid="7" name="_ReviewingToolsShownOnce">
    <vt:lpwstr/>
  </property>
</Properties>
</file>